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DieseArbeitsmappe"/>
  <mc:AlternateContent xmlns:mc="http://schemas.openxmlformats.org/markup-compatibility/2006">
    <mc:Choice Requires="x15">
      <x15ac:absPath xmlns:x15ac="http://schemas.microsoft.com/office/spreadsheetml/2010/11/ac" url="Y:\BD\Energie\Energieberatungen\Sanierungsberatung Gebäudehülle Uri\"/>
    </mc:Choice>
  </mc:AlternateContent>
  <xr:revisionPtr revIDLastSave="0" documentId="13_ncr:1_{EAC302C4-7835-447D-B7FF-B5E7B0E4F88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ratungsbericht" sheetId="6" r:id="rId1"/>
    <sheet name="Warmwassererzegung" sheetId="2" state="hidden" r:id="rId2"/>
    <sheet name="Auswahlfelder" sheetId="5" r:id="rId3"/>
    <sheet name="GWR" sheetId="8" state="hidden" r:id="rId4"/>
    <sheet name="Heizwärmebedarf" sheetId="4" state="hidden" r:id="rId5"/>
    <sheet name="Klassierung" sheetId="3" state="hidden" r:id="rId6"/>
  </sheets>
  <externalReferences>
    <externalReference r:id="rId7"/>
  </externalReferences>
  <definedNames>
    <definedName name="Beurteilung">[1]Steuerung!$A$59:$A$62</definedName>
    <definedName name="dropdown">'[1]Kurzbericht (KB)'!$E$165:$E$166</definedName>
    <definedName name="EKZH">INDIRECT("Klassierung!B"&amp;Klassierung!$B$5)</definedName>
    <definedName name="EKZWW">INDIRECT("Klassierung!B"&amp;Klassierung!$O$5)</definedName>
    <definedName name="priorität">[1]Steuerung!$A$49:$A$51</definedName>
    <definedName name="Text117">#REF!</definedName>
    <definedName name="Text128">#REF!</definedName>
    <definedName name="Warmwassereerzeugung">Warmwassererzegung!$A$2:$A$5</definedName>
    <definedName name="Warmwassererzeugung">Warmwassererzegung!$A$2:$A$4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6" l="1"/>
  <c r="D226" i="6"/>
  <c r="D210" i="6"/>
  <c r="D192" i="6"/>
  <c r="D176" i="6"/>
  <c r="D160" i="6"/>
  <c r="D142" i="6"/>
  <c r="D126" i="6"/>
  <c r="D110" i="6"/>
  <c r="D94" i="6"/>
  <c r="D62" i="6"/>
  <c r="D78" i="6"/>
  <c r="B1" i="8" l="1"/>
  <c r="B2" i="8" l="1"/>
  <c r="B19" i="6" s="1"/>
  <c r="B3" i="8" l="1"/>
  <c r="G19" i="6" s="1"/>
  <c r="D3" i="8" l="1"/>
  <c r="C3" i="8"/>
  <c r="D19" i="6" l="1"/>
  <c r="F19" i="6" s="1"/>
  <c r="B5" i="8"/>
  <c r="B6" i="8" s="1"/>
  <c r="D17" i="8" s="1"/>
  <c r="C17" i="8" s="1"/>
  <c r="B17" i="8" s="1"/>
  <c r="D12" i="8" l="1"/>
  <c r="C12" i="8" s="1"/>
  <c r="B12" i="8" s="1"/>
  <c r="D14" i="8"/>
  <c r="C14" i="8" s="1"/>
  <c r="B14" i="8" s="1"/>
  <c r="D9" i="8"/>
  <c r="C9" i="8" s="1"/>
  <c r="B9" i="8" s="1"/>
  <c r="D15" i="8"/>
  <c r="C15" i="8" s="1"/>
  <c r="B15" i="8" s="1"/>
  <c r="D11" i="8"/>
  <c r="C11" i="8" s="1"/>
  <c r="B11" i="8" s="1"/>
  <c r="D10" i="8"/>
  <c r="C10" i="8" s="1"/>
  <c r="B10" i="8" s="1"/>
  <c r="D16" i="8"/>
  <c r="C16" i="8" s="1"/>
  <c r="B16" i="8" s="1"/>
  <c r="D13" i="8"/>
  <c r="C13" i="8" s="1"/>
  <c r="B13" i="8" s="1"/>
  <c r="G229" i="6"/>
  <c r="G228" i="6"/>
  <c r="G213" i="6"/>
  <c r="G212" i="6"/>
  <c r="G195" i="6"/>
  <c r="G194" i="6"/>
  <c r="G179" i="6"/>
  <c r="G178" i="6"/>
  <c r="G163" i="6"/>
  <c r="G162" i="6"/>
  <c r="G145" i="6"/>
  <c r="G144" i="6"/>
  <c r="G129" i="6"/>
  <c r="G128" i="6"/>
  <c r="G113" i="6"/>
  <c r="G112" i="6"/>
  <c r="G97" i="6"/>
  <c r="G96" i="6"/>
  <c r="G81" i="6"/>
  <c r="G80" i="6"/>
  <c r="D227" i="6"/>
  <c r="G226" i="6" s="1"/>
  <c r="D211" i="6"/>
  <c r="G210" i="6" s="1"/>
  <c r="D193" i="6"/>
  <c r="G192" i="6" s="1"/>
  <c r="D177" i="6"/>
  <c r="G176" i="6" s="1"/>
  <c r="D161" i="6"/>
  <c r="G160" i="6" s="1"/>
  <c r="D143" i="6"/>
  <c r="G142" i="6" s="1"/>
  <c r="D127" i="6"/>
  <c r="G126" i="6" s="1"/>
  <c r="D111" i="6"/>
  <c r="G110" i="6" s="1"/>
  <c r="D95" i="6"/>
  <c r="G94" i="6" s="1"/>
  <c r="D79" i="6"/>
  <c r="G78" i="6" s="1"/>
  <c r="G65" i="6"/>
  <c r="G64" i="6"/>
  <c r="D63" i="6"/>
  <c r="G62" i="6" s="1"/>
  <c r="C306" i="6" l="1"/>
  <c r="C308" i="6"/>
  <c r="C21" i="4"/>
  <c r="C22" i="4" s="1"/>
  <c r="D15" i="4"/>
  <c r="D14" i="4"/>
  <c r="D13" i="4"/>
  <c r="D12" i="4"/>
  <c r="D11" i="4"/>
  <c r="D10" i="4"/>
  <c r="D9" i="4"/>
  <c r="D7" i="4"/>
  <c r="D6" i="4"/>
  <c r="C15" i="4"/>
  <c r="C14" i="4"/>
  <c r="C13" i="4"/>
  <c r="C12" i="4"/>
  <c r="C11" i="4"/>
  <c r="C10" i="4"/>
  <c r="C9" i="4"/>
  <c r="C8" i="4"/>
  <c r="C7" i="4"/>
  <c r="D8" i="4"/>
  <c r="D5" i="4"/>
  <c r="D4" i="4"/>
  <c r="C6" i="4"/>
  <c r="C5" i="4"/>
  <c r="C4" i="4"/>
  <c r="C18" i="4"/>
  <c r="C20" i="4"/>
  <c r="C19" i="4"/>
  <c r="C23" i="4" l="1"/>
  <c r="C24" i="4" s="1"/>
  <c r="G38" i="6"/>
  <c r="G32" i="6"/>
  <c r="G33" i="6" s="1"/>
  <c r="F32" i="6"/>
  <c r="F33" i="6" s="1"/>
  <c r="E32" i="6"/>
  <c r="E33" i="6" s="1"/>
  <c r="D32" i="6"/>
  <c r="D33" i="6" s="1"/>
  <c r="C32" i="6"/>
  <c r="I8" i="3" l="1"/>
  <c r="I7" i="3"/>
  <c r="I9" i="3"/>
  <c r="I6" i="3"/>
  <c r="I5" i="3"/>
  <c r="I4" i="3"/>
  <c r="G35" i="6"/>
  <c r="D40" i="6" s="1"/>
  <c r="H7" i="3" l="1"/>
  <c r="H8" i="3"/>
  <c r="H10" i="3"/>
  <c r="H6" i="3"/>
  <c r="H9" i="3"/>
  <c r="H5" i="3" l="1"/>
  <c r="D42" i="6" l="1"/>
  <c r="B4" i="3" s="1"/>
  <c r="B5" i="3" s="1"/>
  <c r="B6" i="3"/>
  <c r="B7" i="3"/>
  <c r="F41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Imholz Martin</author>
  </authors>
  <commentList>
    <comment ref="B18" authorId="0" shapeId="0" xr:uid="{A5248D39-ACC1-4D36-B0F1-D27B4F4E8FAB}">
      <text>
        <r>
          <rPr>
            <sz val="9"/>
            <color indexed="81"/>
            <rFont val="Segoe UI"/>
            <family val="2"/>
          </rPr>
          <t xml:space="preserve">Nach Eingabe Adresse (Str. Nr. PLZ Ort) wird die EGID automatisch ermittelt. EGID: Eigenössischer Gebäudeidentifikator. </t>
        </r>
      </text>
    </comment>
    <comment ref="B19" authorId="0" shapeId="0" xr:uid="{58A324C4-BCB9-468A-8CD9-9BAEAE6A665C}">
      <text>
        <r>
          <rPr>
            <sz val="9"/>
            <color indexed="81"/>
            <rFont val="Segoe UI"/>
            <family val="2"/>
          </rPr>
          <t xml:space="preserve">Eidgenössischer Gebäudeidentifikator (EGID) aus obiger Adresszeile auto-matisch generiert. Aus dem Gebäude- und Wohnungs-register des Bundes-amts für Statistik. Eidgenössischer Gebäudeidentifikator. </t>
        </r>
      </text>
    </comment>
    <comment ref="F19" authorId="0" shapeId="0" xr:uid="{BDBAEF47-3408-4ADB-80F0-40EEB4C6A29F}">
      <text>
        <r>
          <rPr>
            <sz val="9"/>
            <color indexed="81"/>
            <rFont val="Segoe UI"/>
            <family val="2"/>
          </rPr>
          <t>Link zum Gebäude auf der Kare des Schweizerischen Geoportals</t>
        </r>
      </text>
    </comment>
    <comment ref="G19" authorId="0" shapeId="0" xr:uid="{30710F66-8A70-449F-AFB4-35A222AA3AB1}">
      <text>
        <r>
          <rPr>
            <sz val="9"/>
            <color indexed="81"/>
            <rFont val="Segoe UI"/>
            <family val="2"/>
          </rPr>
          <t>Link zu den öffentlich zugänglichen Daten im Gebäude- und Wohnungsregister</t>
        </r>
      </text>
    </comment>
    <comment ref="D20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Für Berechnung Energiekennzahl und Effizienzklasse Gebäudehülle</t>
        </r>
        <r>
          <rPr>
            <sz val="9"/>
            <color indexed="81"/>
            <rFont val="Segoe UI"/>
            <family val="2"/>
          </rPr>
          <t xml:space="preserve">
</t>
        </r>
      </text>
    </comment>
    <comment ref="G20" authorId="0" shapeId="0" xr:uid="{00000000-0006-0000-0000-000004000000}">
      <text>
        <r>
          <rPr>
            <sz val="9"/>
            <color indexed="81"/>
            <rFont val="Segoe UI"/>
            <family val="2"/>
          </rPr>
          <t xml:space="preserve">Energiebezugsfläche: ca. Fläche innerhalb des Dämmperimeters. </t>
        </r>
      </text>
    </comment>
    <comment ref="D21" authorId="0" shapeId="0" xr:uid="{00000000-0006-0000-0000-000005000000}">
      <text>
        <r>
          <rPr>
            <sz val="9"/>
            <color indexed="81"/>
            <rFont val="Segoe UI"/>
            <family val="2"/>
          </rPr>
          <t>Für Berechnung Energiekennzahl und Effizienzklasse Gebäudehülle</t>
        </r>
      </text>
    </comment>
    <comment ref="D22" authorId="0" shapeId="0" xr:uid="{00000000-0006-0000-0000-000006000000}">
      <text>
        <r>
          <rPr>
            <sz val="9"/>
            <color indexed="81"/>
            <rFont val="Segoe UI"/>
            <family val="2"/>
          </rPr>
          <t>Für Berechnung Energiekennzahl und Effizienzklasse Gebäudehülle</t>
        </r>
      </text>
    </comment>
    <comment ref="F51" authorId="0" shapeId="0" xr:uid="{00000000-0006-0000-0000-000007000000}">
      <text>
        <r>
          <rPr>
            <sz val="9"/>
            <color indexed="81"/>
            <rFont val="Segoe UI"/>
            <family val="2"/>
          </rPr>
          <t>Dropdownmenü</t>
        </r>
      </text>
    </comment>
    <comment ref="E65" authorId="0" shapeId="0" xr:uid="{00000000-0006-0000-0000-000008000000}">
      <text>
        <r>
          <rPr>
            <sz val="9"/>
            <color indexed="81"/>
            <rFont val="Segoe UI"/>
            <family val="2"/>
          </rPr>
          <t xml:space="preserve">Überprüfen, ob förderberechtigt und ob ganze Fläche angerechnet werden kann. Z.B. beim Dach Vordach in Abzug bringen. </t>
        </r>
      </text>
    </comment>
    <comment ref="F67" authorId="0" shapeId="0" xr:uid="{00000000-0006-0000-0000-000009000000}">
      <text>
        <r>
          <rPr>
            <sz val="9"/>
            <color indexed="81"/>
            <rFont val="Segoe UI"/>
            <family val="2"/>
          </rPr>
          <t>Dropdownmenü</t>
        </r>
      </text>
    </comment>
    <comment ref="E81" authorId="0" shapeId="0" xr:uid="{00000000-0006-0000-0000-00000A000000}">
      <text>
        <r>
          <rPr>
            <sz val="9"/>
            <color indexed="81"/>
            <rFont val="Segoe UI"/>
            <family val="2"/>
          </rPr>
          <t xml:space="preserve">Überprüfen, ob förderberechtigt und ob ganze Fläche angerechnet werden kann. Z.B. beim Dach Vordach in Abzug bringen. </t>
        </r>
      </text>
    </comment>
    <comment ref="F83" authorId="0" shapeId="0" xr:uid="{40047C7A-631B-4598-B1E7-FE23D882AB19}">
      <text>
        <r>
          <rPr>
            <sz val="9"/>
            <color indexed="81"/>
            <rFont val="Segoe UI"/>
            <family val="2"/>
          </rPr>
          <t>Dropdownmenü</t>
        </r>
      </text>
    </comment>
    <comment ref="E97" authorId="0" shapeId="0" xr:uid="{62453DE3-8C22-4957-8DE2-8E3A9C75C3A7}">
      <text>
        <r>
          <rPr>
            <sz val="9"/>
            <color indexed="81"/>
            <rFont val="Segoe UI"/>
            <family val="2"/>
          </rPr>
          <t xml:space="preserve">Überprüfen, ob förderberechtigt und ob ganze Fläche angerechnet werden kann. Z.B. beim Dach Vordach in Abzug bringen. </t>
        </r>
      </text>
    </comment>
    <comment ref="F99" authorId="0" shapeId="0" xr:uid="{00000000-0006-0000-0000-00000B000000}">
      <text>
        <r>
          <rPr>
            <sz val="9"/>
            <color indexed="81"/>
            <rFont val="Segoe UI"/>
            <family val="2"/>
          </rPr>
          <t>Dropdownmenü</t>
        </r>
      </text>
    </comment>
    <comment ref="E113" authorId="0" shapeId="0" xr:uid="{00000000-0006-0000-0000-00000C000000}">
      <text>
        <r>
          <rPr>
            <sz val="9"/>
            <color indexed="81"/>
            <rFont val="Segoe UI"/>
            <family val="2"/>
          </rPr>
          <t xml:space="preserve">Überprüfen, ob förderberechtigt und ob ganze Fläche angerechnet werden kann. Z.B. beim Dach Vordach in Abzug bringen. </t>
        </r>
      </text>
    </comment>
    <comment ref="F115" authorId="0" shapeId="0" xr:uid="{00000000-0006-0000-0000-00000D000000}">
      <text>
        <r>
          <rPr>
            <sz val="9"/>
            <color indexed="81"/>
            <rFont val="Segoe UI"/>
            <family val="2"/>
          </rPr>
          <t>Dropdownmenü</t>
        </r>
      </text>
    </comment>
    <comment ref="E129" authorId="0" shapeId="0" xr:uid="{00000000-0006-0000-0000-00000E000000}">
      <text>
        <r>
          <rPr>
            <sz val="9"/>
            <color indexed="81"/>
            <rFont val="Segoe UI"/>
            <family val="2"/>
          </rPr>
          <t xml:space="preserve">Überprüfen, ob förderberechtigt und ob ganze Fläche angerechnet werden kann. Z.B. beim Dach Vordach in Abzug bringen. </t>
        </r>
      </text>
    </comment>
    <comment ref="F131" authorId="0" shapeId="0" xr:uid="{E5B9C367-6ED4-46B7-A2AB-F39940980C91}">
      <text>
        <r>
          <rPr>
            <sz val="9"/>
            <color indexed="81"/>
            <rFont val="Segoe UI"/>
            <family val="2"/>
          </rPr>
          <t>Dropdownmenü</t>
        </r>
      </text>
    </comment>
    <comment ref="F149" authorId="0" shapeId="0" xr:uid="{2188DC2A-CF4D-47A9-88CA-41ADC194E671}">
      <text>
        <r>
          <rPr>
            <sz val="9"/>
            <color indexed="81"/>
            <rFont val="Segoe UI"/>
            <family val="2"/>
          </rPr>
          <t>Dropdownmenü</t>
        </r>
      </text>
    </comment>
    <comment ref="F165" authorId="0" shapeId="0" xr:uid="{D65D06EA-4E67-4FAC-BA40-DD6303D2B815}">
      <text>
        <r>
          <rPr>
            <sz val="9"/>
            <color indexed="81"/>
            <rFont val="Segoe UI"/>
            <family val="2"/>
          </rPr>
          <t>Dropdownmenü</t>
        </r>
      </text>
    </comment>
    <comment ref="F181" authorId="0" shapeId="0" xr:uid="{87AB1734-0F47-47D8-A03D-965FDA77E2F8}">
      <text>
        <r>
          <rPr>
            <sz val="9"/>
            <color indexed="81"/>
            <rFont val="Segoe UI"/>
            <family val="2"/>
          </rPr>
          <t>Dropdownmenü</t>
        </r>
      </text>
    </comment>
    <comment ref="F199" authorId="0" shapeId="0" xr:uid="{FB9CABF0-90A3-4E6E-98EE-46C4FDC70C4E}">
      <text>
        <r>
          <rPr>
            <sz val="9"/>
            <color indexed="81"/>
            <rFont val="Segoe UI"/>
            <family val="2"/>
          </rPr>
          <t>Dropdownmenü</t>
        </r>
      </text>
    </comment>
    <comment ref="F215" authorId="0" shapeId="0" xr:uid="{E60E0451-1C30-45B4-902B-351CC2E29180}">
      <text>
        <r>
          <rPr>
            <sz val="9"/>
            <color indexed="81"/>
            <rFont val="Segoe UI"/>
            <family val="2"/>
          </rPr>
          <t>Dropdownmenü</t>
        </r>
      </text>
    </comment>
    <comment ref="C306" authorId="0" shapeId="0" xr:uid="{8ED6CB81-9831-4CA5-A60B-E5138FBDDE8A}">
      <text>
        <r>
          <rPr>
            <sz val="9"/>
            <color indexed="81"/>
            <rFont val="Segoe UI"/>
            <family val="2"/>
          </rPr>
          <t>Hier wird die Art der Heizung des Gebäudes angezeigt, wie sie im GWR des Bundesamts für Statistik hinterlegt ist.</t>
        </r>
      </text>
    </comment>
    <comment ref="C308" authorId="0" shapeId="0" xr:uid="{6B30CC2A-43BA-49ED-83E2-EA1A70DDA476}">
      <text>
        <r>
          <rPr>
            <sz val="9"/>
            <color indexed="81"/>
            <rFont val="Segoe UI"/>
            <family val="2"/>
          </rPr>
          <t>Hier wird die Art der Warmwasser-Aufbereitung des Gebäudes angezeigt, wie sie im GWR des Bundesamts für Statistik hinterlegt ist.</t>
        </r>
      </text>
    </comment>
  </commentList>
</comments>
</file>

<file path=xl/sharedStrings.xml><?xml version="1.0" encoding="utf-8"?>
<sst xmlns="http://schemas.openxmlformats.org/spreadsheetml/2006/main" count="513" uniqueCount="307">
  <si>
    <t>Berater/in</t>
  </si>
  <si>
    <t>Vorname</t>
  </si>
  <si>
    <t>Objektdaten</t>
  </si>
  <si>
    <t>Aussenwände</t>
  </si>
  <si>
    <t>Brüstungen</t>
  </si>
  <si>
    <t>Rollladenkästen</t>
  </si>
  <si>
    <t>Dach</t>
  </si>
  <si>
    <t>gut</t>
  </si>
  <si>
    <t>ungenügend</t>
  </si>
  <si>
    <t>schlecht</t>
  </si>
  <si>
    <t>Kellerdecke oder Boden (gegen Erdreich)</t>
  </si>
  <si>
    <t>max. 0.20</t>
  </si>
  <si>
    <t>0.20–0.30</t>
  </si>
  <si>
    <t>0.30–0.80</t>
  </si>
  <si>
    <t>über 0.80</t>
  </si>
  <si>
    <t>max. 0.15</t>
  </si>
  <si>
    <t>0.15–0.25</t>
  </si>
  <si>
    <t>0.25–0.80</t>
  </si>
  <si>
    <t>max. 0.30</t>
  </si>
  <si>
    <t>0.30–0.50</t>
  </si>
  <si>
    <t>0.50–1.00</t>
  </si>
  <si>
    <t>über 1.00</t>
  </si>
  <si>
    <t>Fenster (Glas und Rahmen)</t>
  </si>
  <si>
    <t>max. 1.00</t>
  </si>
  <si>
    <t>1.00–1.30</t>
  </si>
  <si>
    <t>1.30–2.50</t>
  </si>
  <si>
    <t>über 2.50</t>
  </si>
  <si>
    <t>0.25–0.60</t>
  </si>
  <si>
    <t>über 0.60</t>
  </si>
  <si>
    <t>Unterschrift Berater:</t>
  </si>
  <si>
    <t>Sanierungsberatung Gebäudehhülle Uri</t>
  </si>
  <si>
    <t>Datum Bestandesaufnahme</t>
  </si>
  <si>
    <t>Datum Beratungsgespräch</t>
  </si>
  <si>
    <t>Daten Wärmeerzeugung</t>
  </si>
  <si>
    <t>A</t>
  </si>
  <si>
    <t>B</t>
  </si>
  <si>
    <t>C</t>
  </si>
  <si>
    <t>D</t>
  </si>
  <si>
    <t>E</t>
  </si>
  <si>
    <t>F</t>
  </si>
  <si>
    <t>untere Klassengrenze</t>
  </si>
  <si>
    <t>Klassengrenzen EKZH in kWh/(m2a)</t>
  </si>
  <si>
    <t>obere Klassengrenze</t>
  </si>
  <si>
    <t>G</t>
  </si>
  <si>
    <t>EKZH</t>
  </si>
  <si>
    <t>kWh/m2a</t>
  </si>
  <si>
    <t>Klasse</t>
  </si>
  <si>
    <t>Wohnen MFH</t>
  </si>
  <si>
    <t>Wohnen EFH</t>
  </si>
  <si>
    <t>Verwaltung</t>
  </si>
  <si>
    <t>Schule</t>
  </si>
  <si>
    <t>Verkauf</t>
  </si>
  <si>
    <t>Restaurant</t>
  </si>
  <si>
    <t>Versammlungslokal</t>
  </si>
  <si>
    <t>Spital</t>
  </si>
  <si>
    <t>Industrie</t>
  </si>
  <si>
    <t xml:space="preserve">Lager </t>
  </si>
  <si>
    <t>Sportbaute</t>
  </si>
  <si>
    <t>Hallenbad</t>
  </si>
  <si>
    <t>kompakt</t>
  </si>
  <si>
    <t>Gebäudehüllzahl</t>
  </si>
  <si>
    <t>mittel</t>
  </si>
  <si>
    <t>Meereshöhe</t>
  </si>
  <si>
    <t>Altdorf</t>
  </si>
  <si>
    <t>Disentis</t>
  </si>
  <si>
    <t>Engelberg</t>
  </si>
  <si>
    <t>WARMWASSERERZEUGUNG</t>
  </si>
  <si>
    <t>KLIMASTATION</t>
  </si>
  <si>
    <t>gering</t>
  </si>
  <si>
    <r>
      <t>Basis Q</t>
    </r>
    <r>
      <rPr>
        <vertAlign val="subscript"/>
        <sz val="11"/>
        <color theme="1"/>
        <rFont val="Calibri"/>
        <family val="2"/>
        <scheme val="minor"/>
      </rPr>
      <t>H,li0</t>
    </r>
  </si>
  <si>
    <r>
      <t xml:space="preserve">Basis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Q</t>
    </r>
    <r>
      <rPr>
        <vertAlign val="subscript"/>
        <sz val="11"/>
        <color theme="1"/>
        <rFont val="Calibri"/>
        <family val="2"/>
        <scheme val="minor"/>
      </rPr>
      <t>H,li</t>
    </r>
  </si>
  <si>
    <r>
      <t>A</t>
    </r>
    <r>
      <rPr>
        <vertAlign val="subscript"/>
        <sz val="11"/>
        <color theme="1"/>
        <rFont val="Calibri"/>
        <family val="2"/>
        <scheme val="minor"/>
      </rPr>
      <t>th</t>
    </r>
    <r>
      <rPr>
        <sz val="11"/>
        <color theme="1"/>
        <rFont val="Calibri"/>
        <family val="2"/>
        <scheme val="minor"/>
      </rPr>
      <t>/A</t>
    </r>
    <r>
      <rPr>
        <vertAlign val="subscript"/>
        <sz val="11"/>
        <color theme="1"/>
        <rFont val="Calibri"/>
        <family val="2"/>
        <scheme val="minor"/>
      </rPr>
      <t>E</t>
    </r>
  </si>
  <si>
    <r>
      <t>kWh/m</t>
    </r>
    <r>
      <rPr>
        <vertAlign val="superscript"/>
        <sz val="11"/>
        <color theme="1"/>
        <rFont val="Calibri"/>
        <family val="2"/>
        <scheme val="minor"/>
      </rPr>
      <t>2</t>
    </r>
  </si>
  <si>
    <t>-</t>
  </si>
  <si>
    <t>°C</t>
  </si>
  <si>
    <r>
      <rPr>
        <sz val="11"/>
        <color theme="1"/>
        <rFont val="Symbol"/>
        <family val="1"/>
        <charset val="2"/>
      </rPr>
      <t>q</t>
    </r>
    <r>
      <rPr>
        <vertAlign val="subscript"/>
        <sz val="11"/>
        <color theme="1"/>
        <rFont val="Calibri"/>
        <family val="2"/>
        <scheme val="minor"/>
      </rPr>
      <t>e,avg</t>
    </r>
  </si>
  <si>
    <r>
      <t>f</t>
    </r>
    <r>
      <rPr>
        <vertAlign val="subscript"/>
        <sz val="11"/>
        <color theme="1"/>
        <rFont val="Calibri"/>
        <family val="2"/>
        <scheme val="minor"/>
      </rPr>
      <t>cor</t>
    </r>
  </si>
  <si>
    <t>Liter Öl</t>
  </si>
  <si>
    <t>Ster Holz</t>
  </si>
  <si>
    <t>Energiekennzahl Heizen und Effizienzklasse Gebäudehülle</t>
  </si>
  <si>
    <t>Warmwasser, ganzjährig über Heizung</t>
  </si>
  <si>
    <t>Warmwasser, nur im Winter mit Heizung</t>
  </si>
  <si>
    <t>Elektroboiler / Wärmepumpenboiler</t>
  </si>
  <si>
    <t>Bauteile Gebäudehülle</t>
  </si>
  <si>
    <t>Wärmebrücken</t>
  </si>
  <si>
    <t>Unterschrift Eigetümer:</t>
  </si>
  <si>
    <t>Amt für Energie Uri</t>
  </si>
  <si>
    <t>Klausenstrasse 2</t>
  </si>
  <si>
    <t>6460 Altdorf</t>
  </si>
  <si>
    <t>energie@ur.ch</t>
  </si>
  <si>
    <t>041 875 26 88</t>
  </si>
  <si>
    <t>Altbauten mit umfassend erneuerter Gebäudehülle</t>
  </si>
  <si>
    <t xml:space="preserve">Altbauten mit erheblicher Verbesserung der Wärmedämmung, inklusive neuer Wärmeschutzverglasung. </t>
  </si>
  <si>
    <t xml:space="preserve">Altbauten mit höchstens lückenhafter oder mangelhafter, nachträglicher Dämmung und grossem Erneuerungspotential. </t>
  </si>
  <si>
    <t>Klassentext</t>
  </si>
  <si>
    <t>Firma:</t>
  </si>
  <si>
    <t>Name:</t>
  </si>
  <si>
    <t>Vorname:</t>
  </si>
  <si>
    <t>Strasse, Nr.:</t>
  </si>
  <si>
    <t>PLZ, Ort:</t>
  </si>
  <si>
    <t>Telefon Nr.:</t>
  </si>
  <si>
    <t>E-Mail:</t>
  </si>
  <si>
    <t>Jährlicher Energieverbrauch  Wärmeerzeuger kWh:</t>
  </si>
  <si>
    <t>kWh / Person</t>
  </si>
  <si>
    <t>Anz. Personen</t>
  </si>
  <si>
    <t xml:space="preserve">Diese Klasse entspricht: </t>
  </si>
  <si>
    <t xml:space="preserve">Bauten mit hervorragender Wärmedämmung und Fenster mit Dreifach-Wärmeschutzverglasungen. </t>
  </si>
  <si>
    <t xml:space="preserve">Gebäuden, die nur teilweise gedämmt sind. </t>
  </si>
  <si>
    <t>BAUTEILE</t>
  </si>
  <si>
    <t>Steildach</t>
  </si>
  <si>
    <t>Flachdach</t>
  </si>
  <si>
    <t>Kellerdecke</t>
  </si>
  <si>
    <t>Estrichboden</t>
  </si>
  <si>
    <t>Aussenwand</t>
  </si>
  <si>
    <t>Fenster</t>
  </si>
  <si>
    <t>Lebensdauer</t>
  </si>
  <si>
    <t>HEIZWÄRMEBEDARF ANHAND GEBÄUDEKATEGORIE, GEBÄUDEHÜLZAHL UND KLIMASTATION</t>
  </si>
  <si>
    <t xml:space="preserve">Jahr Heizperiode </t>
  </si>
  <si>
    <t xml:space="preserve">Baujahr Erstellung: </t>
  </si>
  <si>
    <t>Anzahl BewohnerInnen :</t>
  </si>
  <si>
    <t>gewählte Klimastation:</t>
  </si>
  <si>
    <t>in Heizwärme</t>
  </si>
  <si>
    <t>Jahresschnitt</t>
  </si>
  <si>
    <t>Energieverbrauch Warmwasser</t>
  </si>
  <si>
    <t xml:space="preserve">Bauteilbezeichnung </t>
  </si>
  <si>
    <t>Aufbau und baulicher Ist-Zustand:</t>
  </si>
  <si>
    <t xml:space="preserve">Erneuerungsvorschlag: </t>
  </si>
  <si>
    <t>Vorschlag Erneuerungszeitpunkt:</t>
  </si>
  <si>
    <t>Wand gegen unbeheizt</t>
  </si>
  <si>
    <t xml:space="preserve">Baujahr / letzte Sanierung: </t>
  </si>
  <si>
    <t xml:space="preserve">Lebensdauer: </t>
  </si>
  <si>
    <t>Fr/m2</t>
  </si>
  <si>
    <t>FOTO</t>
  </si>
  <si>
    <t xml:space="preserve">Energieverbrauch Heizen kWh: </t>
  </si>
  <si>
    <t xml:space="preserve">einem nachträglich gut und umfassend gedämmten Altbau, jedoch mit verbleibenden Wärmebrücken. </t>
  </si>
  <si>
    <t>Erneuerungskosten</t>
  </si>
  <si>
    <t xml:space="preserve">Erneuerungskosten Fr.: </t>
  </si>
  <si>
    <t xml:space="preserve">Bauteiltyp: </t>
  </si>
  <si>
    <t>Bezeichnung Wärmebrücke</t>
  </si>
  <si>
    <t>Gebäudetechnik</t>
  </si>
  <si>
    <t>Heizung</t>
  </si>
  <si>
    <t>Jahrgang</t>
  </si>
  <si>
    <t>Checkliste</t>
  </si>
  <si>
    <t xml:space="preserve">     Report Solarrechner erstellt (www.sonnendach.ch)</t>
  </si>
  <si>
    <t xml:space="preserve">     Impulsberatung "erneuerbar heizen" erstellt </t>
  </si>
  <si>
    <t>Fazit und generelle Vorgehensempfehlung</t>
  </si>
  <si>
    <t>Gebäudeeigentümer/in</t>
  </si>
  <si>
    <t xml:space="preserve">Empfänger/in des Förderbeitrags vom Förderprogramm Energie Uri für diese Beratung ist der/die: </t>
  </si>
  <si>
    <t xml:space="preserve">     Berater/in</t>
  </si>
  <si>
    <t xml:space="preserve">     Beratungsemfänger/in</t>
  </si>
  <si>
    <r>
      <t>kWh/m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</si>
  <si>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Zeilenbezug</t>
  </si>
  <si>
    <t xml:space="preserve">Name: </t>
  </si>
  <si>
    <t xml:space="preserve">Gebäudekategorie: </t>
  </si>
  <si>
    <t>Fernwärme, Gas, Elektro, in kWh</t>
  </si>
  <si>
    <t>Massnahme</t>
  </si>
  <si>
    <t xml:space="preserve">     U-Werte Erneuerungsvarianten aller Bauteile</t>
  </si>
  <si>
    <t xml:space="preserve">Massnahme
</t>
  </si>
  <si>
    <t>Beschreibung des Solarpotentials</t>
  </si>
  <si>
    <t xml:space="preserve">U-Wert Erneuerung W/(m2K).: </t>
  </si>
  <si>
    <t>Fläche m2:</t>
  </si>
  <si>
    <t>ca. U-Wert ist Zustand W/(m2K):</t>
  </si>
  <si>
    <t>sehr gut 5</t>
  </si>
  <si>
    <r>
      <t>Energiebezugsfläche 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:</t>
    </r>
  </si>
  <si>
    <r>
      <t>Kompaktheit (A</t>
    </r>
    <r>
      <rPr>
        <vertAlign val="subscript"/>
        <sz val="10"/>
        <rFont val="Calibri"/>
        <family val="2"/>
        <scheme val="minor"/>
      </rPr>
      <t>th</t>
    </r>
    <r>
      <rPr>
        <sz val="10"/>
        <rFont val="Calibri"/>
        <family val="2"/>
        <scheme val="minor"/>
      </rPr>
      <t>/A</t>
    </r>
    <r>
      <rPr>
        <vertAlign val="subscript"/>
        <sz val="10"/>
        <rFont val="Calibri"/>
        <family val="2"/>
        <scheme val="minor"/>
      </rPr>
      <t>E</t>
    </r>
    <r>
      <rPr>
        <sz val="10"/>
        <rFont val="Calibri"/>
        <family val="2"/>
        <scheme val="minor"/>
      </rPr>
      <t>):</t>
    </r>
  </si>
  <si>
    <r>
      <t>Wärmepumpe 
(E</t>
    </r>
    <r>
      <rPr>
        <vertAlign val="subscript"/>
        <sz val="10"/>
        <rFont val="Calibri"/>
        <family val="2"/>
        <scheme val="minor"/>
      </rPr>
      <t>el</t>
    </r>
    <r>
      <rPr>
        <sz val="10"/>
        <rFont val="Calibri"/>
        <family val="2"/>
        <scheme val="minor"/>
      </rPr>
      <t xml:space="preserve"> in kWh)</t>
    </r>
  </si>
  <si>
    <t xml:space="preserve">Neubauten erreichen aufgrund der gesetzlichen Anforderungen die Kategorie B. </t>
  </si>
  <si>
    <r>
      <t>Energiekennzahl Heizen kWh/(m</t>
    </r>
    <r>
      <rPr>
        <b/>
        <vertAlign val="superscript"/>
        <sz val="10"/>
        <rFont val="Calibri"/>
        <family val="2"/>
        <scheme val="minor"/>
      </rPr>
      <t>2</t>
    </r>
    <r>
      <rPr>
        <b/>
        <sz val="10"/>
        <rFont val="Calibri"/>
        <family val="2"/>
        <scheme val="minor"/>
      </rPr>
      <t>∙a):</t>
    </r>
  </si>
  <si>
    <t>Foerderbeitrag</t>
  </si>
  <si>
    <t>Förderbeitrag Fr.:</t>
  </si>
  <si>
    <t>Jahre</t>
  </si>
  <si>
    <t xml:space="preserve">     Förderschema Förderprogramm Energie Uri beigelegt, Hinweis Steuerabzüge gemacht</t>
  </si>
  <si>
    <r>
      <rPr>
        <u/>
        <sz val="10"/>
        <rFont val="Calibri"/>
        <family val="2"/>
        <scheme val="minor"/>
      </rPr>
      <t>Allgemeiner Zustand:</t>
    </r>
    <r>
      <rPr>
        <sz val="10"/>
        <rFont val="Calibri"/>
        <family val="2"/>
        <scheme val="minor"/>
      </rPr>
      <t xml:space="preserve"> </t>
    </r>
  </si>
  <si>
    <r>
      <rPr>
        <u/>
        <sz val="10"/>
        <rFont val="Calibri"/>
        <family val="2"/>
        <scheme val="minor"/>
      </rPr>
      <t>Hinweis Effizienzklasse:</t>
    </r>
    <r>
      <rPr>
        <sz val="10"/>
        <rFont val="Calibri"/>
        <family val="2"/>
        <scheme val="minor"/>
      </rPr>
      <t xml:space="preserve"> </t>
    </r>
  </si>
  <si>
    <r>
      <t>Fläche 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:</t>
    </r>
  </si>
  <si>
    <r>
      <t>U-Wert Erneuerung W/(m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K).: </t>
    </r>
  </si>
  <si>
    <r>
      <t>ca. U-Wert ist Zustand W/(m</t>
    </r>
    <r>
      <rPr>
        <vertAlign val="super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K):</t>
    </r>
  </si>
  <si>
    <r>
      <t>Beurteilung U-Werte best. Gebäude (W / m</t>
    </r>
    <r>
      <rPr>
        <b/>
        <vertAlign val="superscript"/>
        <sz val="8"/>
        <rFont val="Calibri"/>
        <family val="2"/>
        <scheme val="minor"/>
      </rPr>
      <t>2</t>
    </r>
    <r>
      <rPr>
        <b/>
        <sz val="8"/>
        <rFont val="Calibri"/>
        <family val="2"/>
        <scheme val="minor"/>
      </rPr>
      <t>K)</t>
    </r>
  </si>
  <si>
    <t>Tabelle 6 aus Norm SIA 380/1 2009 (in kWh umgerechnet)</t>
  </si>
  <si>
    <r>
      <t>E</t>
    </r>
    <r>
      <rPr>
        <b/>
        <vertAlign val="subscript"/>
        <sz val="11"/>
        <color theme="1"/>
        <rFont val="Calibri"/>
        <family val="2"/>
        <scheme val="minor"/>
      </rPr>
      <t>P,H</t>
    </r>
    <r>
      <rPr>
        <b/>
        <sz val="11"/>
        <color theme="1"/>
        <rFont val="Calibri"/>
        <family val="2"/>
        <scheme val="minor"/>
      </rPr>
      <t xml:space="preserve"> (SIA 2031, 2016)</t>
    </r>
  </si>
  <si>
    <r>
      <t>Q</t>
    </r>
    <r>
      <rPr>
        <b/>
        <vertAlign val="subscript"/>
        <sz val="11"/>
        <color theme="1"/>
        <rFont val="Calibri"/>
        <family val="2"/>
        <scheme val="minor"/>
      </rPr>
      <t>H,li</t>
    </r>
    <r>
      <rPr>
        <b/>
        <sz val="11"/>
        <color theme="1"/>
        <rFont val="Calibri"/>
        <family val="2"/>
        <scheme val="minor"/>
      </rPr>
      <t xml:space="preserve"> (SIA 380/1, 2009)</t>
    </r>
  </si>
  <si>
    <t>Heizwärmebedarf</t>
  </si>
  <si>
    <t>Primärenergiebedarf Raumwärme</t>
  </si>
  <si>
    <t>Version 01/24</t>
  </si>
  <si>
    <t xml:space="preserve">HINWEIS: Die Erstellung einer Sanierungsberatung ist förderberechtigt. Dazu muss der Bericht mit allen Unterlagen innerhalb eines Monats nach dem Beratungsgespräch via Online Portal des Förderprogramms Energie Uri eingereicht werden (https://portal.dasgebaeudeprogramm.ch). Trifft ein Bericht nach dem Ablauf eines Monats beim Amt für Energie ein, verfällt der Anspruch auf einen Förderbeitrag. </t>
  </si>
  <si>
    <t>Webseite GWR</t>
  </si>
  <si>
    <t>Resultat</t>
  </si>
  <si>
    <t xml:space="preserve"> </t>
  </si>
  <si>
    <t>EGID_EDID</t>
  </si>
  <si>
    <t>Gebäudeinformationen</t>
  </si>
  <si>
    <t>Gebäudeinformationen bereinigt</t>
  </si>
  <si>
    <t>Übersetzung</t>
  </si>
  <si>
    <t>Resultat Text</t>
  </si>
  <si>
    <t>Resultat (code)</t>
  </si>
  <si>
    <t>Variabel</t>
  </si>
  <si>
    <t>EBF</t>
  </si>
  <si>
    <t>GEBF</t>
  </si>
  <si>
    <t>Wärmeerzeuger Heizung 1</t>
  </si>
  <si>
    <t>GWAERZH1</t>
  </si>
  <si>
    <t>Energie-/Wärmequelle 1</t>
  </si>
  <si>
    <t>GENH1</t>
  </si>
  <si>
    <t>Wärmeerzeuger Warmwasser 1</t>
  </si>
  <si>
    <t>GWAERZW1</t>
  </si>
  <si>
    <t>Energie-/Wärmequelle Warmwasser 1</t>
  </si>
  <si>
    <t>GENW1</t>
  </si>
  <si>
    <t>Wärmeerzeuger Heizung 2</t>
  </si>
  <si>
    <t>GWAERZH2</t>
  </si>
  <si>
    <t>Energie-/Wärmequelle 2</t>
  </si>
  <si>
    <t>GENH2</t>
  </si>
  <si>
    <t>Wärmeerzeuger Warmwasser 2</t>
  </si>
  <si>
    <t>GWAERZW2</t>
  </si>
  <si>
    <t>GENW2</t>
  </si>
  <si>
    <t>Bemerkung: Die Ergebnisse in der oberen Tabelle sind nur Richtwerte. Die Übersetzung der Energie-/Wärmequellen kann unten nachgelesen werden.</t>
  </si>
  <si>
    <t>Wärmeerzeuger Heizung</t>
  </si>
  <si>
    <t>Energie-/Wärmequelle Heizung/Warmwasser</t>
  </si>
  <si>
    <t>Code</t>
  </si>
  <si>
    <t>Wärmeerzeuger</t>
  </si>
  <si>
    <t>Quelle</t>
  </si>
  <si>
    <t>Heizsystem (Übersetzung)</t>
  </si>
  <si>
    <t>Kein Wärmeerzeuger</t>
  </si>
  <si>
    <t>Keine</t>
  </si>
  <si>
    <t>Wärmepumpe für ein Gebäude</t>
  </si>
  <si>
    <t>Luft</t>
  </si>
  <si>
    <t>Luft-Wasser Wärmepumpe</t>
  </si>
  <si>
    <t>Wärmepumpe für mehrere Gebäude</t>
  </si>
  <si>
    <t>Erdwärme (generisch)</t>
  </si>
  <si>
    <t>Sole-Wasser Wärmepumpe</t>
  </si>
  <si>
    <t>Thermische Solaranlage für ein Gebäude</t>
  </si>
  <si>
    <t>Erdwärmesonde</t>
  </si>
  <si>
    <t>Thermische Solaranlage für mehrere Gebäude</t>
  </si>
  <si>
    <t>Erdregister</t>
  </si>
  <si>
    <t>Heizkessel (generisch) für ein Gebäude</t>
  </si>
  <si>
    <t>Wasser (Grundwasser, Oberflächenwasser, Abwasser)</t>
  </si>
  <si>
    <t>Luft-Luft Wärmepumpe</t>
  </si>
  <si>
    <t>Heizkessel (generisch) für mehrere Gebäude</t>
  </si>
  <si>
    <t>Gas</t>
  </si>
  <si>
    <t>Gasheizung</t>
  </si>
  <si>
    <t>Heizkessel nicht kondensierend für ein Gebäude</t>
  </si>
  <si>
    <t>Heizöl</t>
  </si>
  <si>
    <t>Ölheizung</t>
  </si>
  <si>
    <t>Heizkessel nicht kondensierend für mehrere Gebäude</t>
  </si>
  <si>
    <t>Holz (generisch)</t>
  </si>
  <si>
    <t>Holzheizung</t>
  </si>
  <si>
    <t>Heizkessel kondensierend für ein Gebäude</t>
  </si>
  <si>
    <t>Holz (Stückholz)</t>
  </si>
  <si>
    <t>Stückholzheizung</t>
  </si>
  <si>
    <t>Heizkessel kondensierend für mehrere Gebäude</t>
  </si>
  <si>
    <t>Holz (Pellets)</t>
  </si>
  <si>
    <t>Pelletsheizung</t>
  </si>
  <si>
    <t>Ofen</t>
  </si>
  <si>
    <t>Holz (Schnitzel)</t>
  </si>
  <si>
    <t>Schnitzelheizung</t>
  </si>
  <si>
    <t>Wärmekraftkopplungsanlage für ein Gebäude</t>
  </si>
  <si>
    <t>Abwärme (innerhalb des Gebäudes)</t>
  </si>
  <si>
    <t>Abwärme</t>
  </si>
  <si>
    <t>Wärmekraftkopplungsanlage für mehrere Gebäude</t>
  </si>
  <si>
    <t>Elektrizität</t>
  </si>
  <si>
    <t>Elektroheizung</t>
  </si>
  <si>
    <t>Elektrospeicher-Zentralheizung für ein Gebäude</t>
  </si>
  <si>
    <t>Sonne (thermisch)</t>
  </si>
  <si>
    <t>Thermische Solaranlage</t>
  </si>
  <si>
    <t>Elektrospeicher-Zentralheizung für mehrere Gebäude</t>
  </si>
  <si>
    <t>Fernwärme (generisch)</t>
  </si>
  <si>
    <t>Fernwärme</t>
  </si>
  <si>
    <t>Elektro direkt</t>
  </si>
  <si>
    <t>Fernwärme (Hochtemperatur)</t>
  </si>
  <si>
    <t>Wärmetauscher (einschliesslich für Fernwärme) für ein Gebäude</t>
  </si>
  <si>
    <t>Fernwärme (Niedertemperatur)</t>
  </si>
  <si>
    <t>Wärmetauscher (einschliesslich für Fernwärme) für mehrere Gebäude</t>
  </si>
  <si>
    <t>Unbestimmt</t>
  </si>
  <si>
    <t>Unbekannt</t>
  </si>
  <si>
    <t>Andere</t>
  </si>
  <si>
    <t>Wärmeerzeuger Warmwasser</t>
  </si>
  <si>
    <t>Wärmepumpe</t>
  </si>
  <si>
    <t>Heizkessel (generisch)</t>
  </si>
  <si>
    <t>Heizkessel nicht kondensierend</t>
  </si>
  <si>
    <t>Heizkessel kondensierend</t>
  </si>
  <si>
    <t>Wärmekraftkopplungsanlage</t>
  </si>
  <si>
    <t>Zentraler Elektroboiler</t>
  </si>
  <si>
    <t>Kleinboiler</t>
  </si>
  <si>
    <t>Wärmetauscher (einschliesslich für Fernwärme)</t>
  </si>
  <si>
    <t xml:space="preserve">Strasse Nummer PLZ Ort: </t>
  </si>
  <si>
    <t>Warmwasser</t>
  </si>
  <si>
    <t>Solarpotentiale</t>
  </si>
  <si>
    <t>Fassadenbauteile</t>
  </si>
  <si>
    <t>JA</t>
  </si>
  <si>
    <t xml:space="preserve">NEIN, folgende Heizung ist verbaut: </t>
  </si>
  <si>
    <t>Ja/Nein Auswahl bei Heizsystem</t>
  </si>
  <si>
    <t>Heizsystem</t>
  </si>
  <si>
    <t>Ölkessel</t>
  </si>
  <si>
    <t>Erdsonden-Wärmepumpe</t>
  </si>
  <si>
    <t>Grundwasser-Wärmepumpe</t>
  </si>
  <si>
    <t>Luft-Wärmepumpe</t>
  </si>
  <si>
    <t>Stückholzkessel</t>
  </si>
  <si>
    <t>Elektroheizung zentral</t>
  </si>
  <si>
    <t>Elektroheizung dezentral</t>
  </si>
  <si>
    <t>Holzschnitzelheizung</t>
  </si>
  <si>
    <t>Ja/Nein Auswahl bei Warmwassererzeuger</t>
  </si>
  <si>
    <t xml:space="preserve">NEIN, vorhandene Wassererwärmung: </t>
  </si>
  <si>
    <t>an Heizsystem angebunden</t>
  </si>
  <si>
    <t>Elektroboiler</t>
  </si>
  <si>
    <t xml:space="preserve">FIRMENLOGO BERATER 
(zum Einfügen FOTO: Schutz aufheben,  ohne Passwort möglich) </t>
  </si>
  <si>
    <t>Wärmeerzeugung gemäss Gebäude- und Wohnungsregister (GWR)</t>
  </si>
  <si>
    <t xml:space="preserve">      Impulsberatung "erneuerbar heizen" empfohlen</t>
  </si>
  <si>
    <t>Übereinstimmung Wärmeerzeu-gung mit GWR (linke Spalte) *</t>
  </si>
  <si>
    <t xml:space="preserve">* Fehleinträge im GWR können  hier gemeldet werden: </t>
  </si>
  <si>
    <t>https://www.housing-stat.ch/de/help/faq/announcement.html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</si>
</sst>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 * #,##0.00_ ;_ * \-#,##0.00_ ;_ * &quot;-&quot;??_ ;_ @_ "/>
    <numFmt numFmtId="164" formatCode="&quot;Nr. 2006-&quot;000&quot;.xls&quot;"/>
    <numFmt numFmtId="165" formatCode="0.0"/>
    <numFmt numFmtId="166" formatCode="#\ &quot;kWh&quot;"/>
    <numFmt numFmtId="167" formatCode="0.0\ &quot;Ster&quot;"/>
    <numFmt numFmtId="168" formatCode="#\ &quot;l&quot;"/>
    <numFmt numFmtId="169" formatCode="#0.0#\ &quot;W/(m2 K)&quot;"/>
    <numFmt numFmtId="170" formatCode="_ * #,##0_ ;_ * \-#,##0_ "/>
  </numFmts>
  <fonts count="48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vertAlign val="superscript"/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vertAlign val="superscript"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6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vertAlign val="superscript"/>
      <sz val="10"/>
      <name val="Calibri"/>
      <family val="2"/>
      <scheme val="minor"/>
    </font>
    <font>
      <u/>
      <sz val="10"/>
      <name val="Calibri"/>
      <family val="2"/>
      <scheme val="minor"/>
    </font>
    <font>
      <b/>
      <vertAlign val="superscript"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3">
    <xf numFmtId="0" fontId="0" fillId="0" borderId="0"/>
    <xf numFmtId="43" fontId="39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363">
    <xf numFmtId="0" fontId="0" fillId="0" borderId="0" xfId="0"/>
    <xf numFmtId="0" fontId="0" fillId="0" borderId="0" xfId="0" applyAlignment="1">
      <alignment wrapText="1"/>
    </xf>
    <xf numFmtId="0" fontId="0" fillId="0" borderId="15" xfId="0" applyBorder="1"/>
    <xf numFmtId="0" fontId="0" fillId="0" borderId="15" xfId="0" applyBorder="1" applyAlignment="1">
      <alignment wrapText="1"/>
    </xf>
    <xf numFmtId="0" fontId="0" fillId="0" borderId="15" xfId="0" applyBorder="1" applyAlignment="1">
      <alignment textRotation="90" wrapText="1"/>
    </xf>
    <xf numFmtId="0" fontId="0" fillId="0" borderId="0" xfId="0" applyBorder="1"/>
    <xf numFmtId="1" fontId="0" fillId="0" borderId="0" xfId="0" applyNumberFormat="1"/>
    <xf numFmtId="0" fontId="12" fillId="0" borderId="0" xfId="0" applyFont="1"/>
    <xf numFmtId="0" fontId="0" fillId="0" borderId="0" xfId="0" applyAlignment="1">
      <alignment horizontal="right"/>
    </xf>
    <xf numFmtId="0" fontId="0" fillId="2" borderId="17" xfId="0" applyFill="1" applyBorder="1"/>
    <xf numFmtId="0" fontId="0" fillId="2" borderId="18" xfId="0" applyFill="1" applyBorder="1"/>
    <xf numFmtId="0" fontId="0" fillId="2" borderId="19" xfId="0" applyFill="1" applyBorder="1"/>
    <xf numFmtId="0" fontId="0" fillId="2" borderId="20" xfId="0" applyFill="1" applyBorder="1"/>
    <xf numFmtId="0" fontId="0" fillId="2" borderId="0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22" xfId="0" applyFill="1" applyBorder="1"/>
    <xf numFmtId="0" fontId="0" fillId="2" borderId="9" xfId="0" applyFill="1" applyBorder="1"/>
    <xf numFmtId="0" fontId="0" fillId="2" borderId="23" xfId="0" applyFill="1" applyBorder="1"/>
    <xf numFmtId="0" fontId="13" fillId="2" borderId="0" xfId="0" applyFont="1" applyFill="1" applyBorder="1" applyProtection="1">
      <protection hidden="1"/>
    </xf>
    <xf numFmtId="0" fontId="13" fillId="2" borderId="0" xfId="0" applyFont="1" applyFill="1" applyBorder="1" applyAlignment="1" applyProtection="1">
      <alignment horizontal="center"/>
      <protection hidden="1"/>
    </xf>
    <xf numFmtId="165" fontId="14" fillId="2" borderId="16" xfId="0" applyNumberFormat="1" applyFont="1" applyFill="1" applyBorder="1" applyAlignment="1" applyProtection="1">
      <alignment horizontal="center"/>
      <protection hidden="1"/>
    </xf>
    <xf numFmtId="165" fontId="0" fillId="0" borderId="15" xfId="0" applyNumberFormat="1" applyBorder="1"/>
    <xf numFmtId="0" fontId="0" fillId="2" borderId="20" xfId="0" applyFont="1" applyFill="1" applyBorder="1"/>
    <xf numFmtId="0" fontId="0" fillId="2" borderId="21" xfId="0" applyFont="1" applyFill="1" applyBorder="1"/>
    <xf numFmtId="0" fontId="0" fillId="2" borderId="0" xfId="0" applyFill="1"/>
    <xf numFmtId="0" fontId="18" fillId="2" borderId="1" xfId="0" applyFont="1" applyFill="1" applyBorder="1" applyAlignment="1">
      <alignment horizontal="left" vertical="center"/>
    </xf>
    <xf numFmtId="165" fontId="18" fillId="2" borderId="1" xfId="0" applyNumberFormat="1" applyFont="1" applyFill="1" applyBorder="1" applyAlignment="1">
      <alignment horizontal="right" vertical="center"/>
    </xf>
    <xf numFmtId="0" fontId="24" fillId="0" borderId="2" xfId="0" applyFont="1" applyFill="1" applyBorder="1" applyAlignment="1" applyProtection="1"/>
    <xf numFmtId="164" fontId="4" fillId="0" borderId="2" xfId="0" applyNumberFormat="1" applyFont="1" applyFill="1" applyBorder="1" applyAlignment="1" applyProtection="1">
      <alignment shrinkToFit="1"/>
    </xf>
    <xf numFmtId="0" fontId="3" fillId="0" borderId="4" xfId="0" applyFont="1" applyFill="1" applyBorder="1" applyAlignment="1" applyProtection="1">
      <alignment horizontal="left" wrapText="1"/>
    </xf>
    <xf numFmtId="0" fontId="3" fillId="0" borderId="10" xfId="0" applyFont="1" applyFill="1" applyBorder="1" applyAlignment="1" applyProtection="1">
      <alignment horizontal="left" wrapText="1"/>
    </xf>
    <xf numFmtId="0" fontId="3" fillId="0" borderId="7" xfId="0" applyFont="1" applyFill="1" applyBorder="1" applyAlignment="1" applyProtection="1">
      <alignment horizontal="left" wrapText="1"/>
    </xf>
    <xf numFmtId="0" fontId="20" fillId="0" borderId="0" xfId="0" applyFont="1" applyFill="1" applyBorder="1" applyProtection="1"/>
    <xf numFmtId="0" fontId="3" fillId="0" borderId="0" xfId="0" applyFont="1" applyFill="1" applyBorder="1" applyAlignment="1" applyProtection="1">
      <alignment horizontal="left"/>
    </xf>
    <xf numFmtId="0" fontId="5" fillId="0" borderId="0" xfId="0" applyFont="1" applyFill="1" applyBorder="1" applyAlignment="1" applyProtection="1">
      <alignment horizontal="left"/>
    </xf>
    <xf numFmtId="0" fontId="0" fillId="0" borderId="0" xfId="0" applyFont="1" applyFill="1" applyAlignment="1" applyProtection="1">
      <alignment vertical="center"/>
    </xf>
    <xf numFmtId="0" fontId="0" fillId="0" borderId="0" xfId="0" applyFont="1" applyFill="1" applyBorder="1" applyAlignment="1" applyProtection="1">
      <alignment horizontal="left"/>
    </xf>
    <xf numFmtId="0" fontId="9" fillId="0" borderId="3" xfId="0" applyFont="1" applyFill="1" applyBorder="1" applyAlignment="1" applyProtection="1"/>
    <xf numFmtId="0" fontId="0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horizontal="left" vertical="top" wrapText="1"/>
    </xf>
    <xf numFmtId="166" fontId="3" fillId="0" borderId="0" xfId="0" applyNumberFormat="1" applyFont="1" applyFill="1" applyBorder="1" applyAlignment="1" applyProtection="1">
      <alignment horizontal="right" vertical="top" wrapText="1"/>
    </xf>
    <xf numFmtId="166" fontId="20" fillId="0" borderId="0" xfId="0" applyNumberFormat="1" applyFont="1" applyFill="1" applyBorder="1" applyAlignment="1" applyProtection="1"/>
    <xf numFmtId="0" fontId="3" fillId="0" borderId="9" xfId="0" applyNumberFormat="1" applyFont="1" applyFill="1" applyBorder="1" applyAlignment="1" applyProtection="1">
      <alignment horizontal="center" vertical="top"/>
    </xf>
    <xf numFmtId="0" fontId="0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top"/>
    </xf>
    <xf numFmtId="0" fontId="20" fillId="0" borderId="0" xfId="0" applyFont="1" applyFill="1" applyBorder="1" applyAlignment="1" applyProtection="1">
      <alignment horizontal="left" vertical="top"/>
    </xf>
    <xf numFmtId="0" fontId="4" fillId="0" borderId="0" xfId="0" applyFont="1" applyFill="1" applyBorder="1" applyAlignment="1" applyProtection="1">
      <alignment horizontal="left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top"/>
    </xf>
    <xf numFmtId="169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0" fillId="0" borderId="0" xfId="0" applyFill="1" applyBorder="1" applyAlignment="1" applyProtection="1"/>
    <xf numFmtId="0" fontId="20" fillId="0" borderId="0" xfId="0" applyFont="1" applyFill="1" applyBorder="1" applyAlignment="1" applyProtection="1">
      <alignment horizontal="left"/>
    </xf>
    <xf numFmtId="0" fontId="0" fillId="0" borderId="0" xfId="0" applyFill="1" applyBorder="1" applyAlignment="1" applyProtection="1">
      <alignment vertical="top"/>
    </xf>
    <xf numFmtId="0" fontId="9" fillId="0" borderId="0" xfId="0" applyFont="1" applyFill="1" applyProtection="1"/>
    <xf numFmtId="0" fontId="0" fillId="0" borderId="0" xfId="0" applyFill="1" applyBorder="1" applyAlignment="1" applyProtection="1">
      <alignment horizontal="center" vertical="center"/>
    </xf>
    <xf numFmtId="0" fontId="20" fillId="0" borderId="0" xfId="0" applyFont="1" applyFill="1" applyBorder="1" applyAlignment="1" applyProtection="1">
      <alignment wrapText="1"/>
    </xf>
    <xf numFmtId="0" fontId="5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/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Alignment="1" applyProtection="1"/>
    <xf numFmtId="0" fontId="2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Protection="1"/>
    <xf numFmtId="165" fontId="0" fillId="2" borderId="9" xfId="0" applyNumberFormat="1" applyFill="1" applyBorder="1"/>
    <xf numFmtId="2" fontId="0" fillId="2" borderId="0" xfId="0" applyNumberFormat="1" applyFill="1" applyBorder="1"/>
    <xf numFmtId="165" fontId="0" fillId="2" borderId="0" xfId="0" applyNumberFormat="1" applyFill="1" applyBorder="1"/>
    <xf numFmtId="0" fontId="18" fillId="2" borderId="21" xfId="0" applyFont="1" applyFill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2" borderId="0" xfId="0" applyFont="1" applyFill="1" applyBorder="1" applyAlignment="1">
      <alignment horizontal="left" vertical="center"/>
    </xf>
    <xf numFmtId="165" fontId="18" fillId="2" borderId="0" xfId="0" applyNumberFormat="1" applyFont="1" applyFill="1" applyBorder="1" applyAlignment="1">
      <alignment horizontal="right" vertical="center"/>
    </xf>
    <xf numFmtId="0" fontId="3" fillId="0" borderId="10" xfId="0" applyFont="1" applyFill="1" applyBorder="1" applyAlignment="1" applyProtection="1">
      <alignment vertical="center"/>
    </xf>
    <xf numFmtId="0" fontId="11" fillId="0" borderId="0" xfId="0" applyFont="1" applyFill="1" applyAlignment="1" applyProtection="1">
      <alignment horizontal="left" vertical="top" wrapText="1"/>
    </xf>
    <xf numFmtId="164" fontId="20" fillId="0" borderId="2" xfId="0" applyNumberFormat="1" applyFont="1" applyFill="1" applyBorder="1" applyAlignment="1" applyProtection="1">
      <alignment horizontal="right" shrinkToFit="1"/>
    </xf>
    <xf numFmtId="0" fontId="0" fillId="0" borderId="0" xfId="0" applyFont="1" applyFill="1" applyAlignment="1" applyProtection="1">
      <alignment horizontal="center"/>
    </xf>
    <xf numFmtId="0" fontId="21" fillId="0" borderId="0" xfId="0" applyFont="1" applyFill="1" applyAlignment="1" applyProtection="1">
      <alignment horizontal="center" vertical="center"/>
    </xf>
    <xf numFmtId="0" fontId="0" fillId="0" borderId="0" xfId="0" applyFont="1" applyFill="1" applyProtection="1"/>
    <xf numFmtId="0" fontId="11" fillId="0" borderId="0" xfId="0" applyFont="1" applyFill="1" applyAlignment="1" applyProtection="1"/>
    <xf numFmtId="0" fontId="11" fillId="0" borderId="0" xfId="0" quotePrefix="1" applyFont="1" applyFill="1" applyAlignment="1" applyProtection="1"/>
    <xf numFmtId="0" fontId="2" fillId="0" borderId="0" xfId="0" applyFont="1" applyFill="1" applyAlignment="1" applyProtection="1">
      <alignment horizontal="left"/>
    </xf>
    <xf numFmtId="0" fontId="3" fillId="0" borderId="1" xfId="0" applyFont="1" applyFill="1" applyBorder="1" applyProtection="1"/>
    <xf numFmtId="0" fontId="0" fillId="0" borderId="1" xfId="0" applyFont="1" applyFill="1" applyBorder="1" applyAlignment="1" applyProtection="1"/>
    <xf numFmtId="0" fontId="0" fillId="0" borderId="1" xfId="0" applyFont="1" applyFill="1" applyBorder="1" applyAlignment="1" applyProtection="1">
      <alignment horizontal="right"/>
    </xf>
    <xf numFmtId="0" fontId="2" fillId="0" borderId="0" xfId="0" applyFont="1" applyFill="1" applyAlignment="1" applyProtection="1">
      <alignment horizontal="right"/>
    </xf>
    <xf numFmtId="0" fontId="0" fillId="0" borderId="0" xfId="0" applyFont="1" applyFill="1" applyBorder="1" applyProtection="1"/>
    <xf numFmtId="0" fontId="20" fillId="0" borderId="0" xfId="0" applyFont="1" applyFill="1" applyAlignment="1" applyProtection="1">
      <alignment vertical="center"/>
    </xf>
    <xf numFmtId="0" fontId="3" fillId="0" borderId="9" xfId="0" applyNumberFormat="1" applyFont="1" applyFill="1" applyBorder="1" applyAlignment="1" applyProtection="1">
      <alignment horizontal="left" vertical="center"/>
      <protection locked="0"/>
    </xf>
    <xf numFmtId="0" fontId="3" fillId="0" borderId="9" xfId="0" applyFont="1" applyFill="1" applyBorder="1" applyAlignment="1" applyProtection="1">
      <alignment horizontal="left" vertical="center" wrapText="1"/>
      <protection locked="0"/>
    </xf>
    <xf numFmtId="0" fontId="3" fillId="0" borderId="9" xfId="0" applyFont="1" applyFill="1" applyBorder="1" applyAlignment="1" applyProtection="1">
      <alignment horizontal="left" vertical="center"/>
      <protection locked="0"/>
    </xf>
    <xf numFmtId="0" fontId="20" fillId="0" borderId="0" xfId="0" applyFont="1" applyFill="1" applyBorder="1" applyAlignment="1" applyProtection="1">
      <alignment vertical="top"/>
    </xf>
    <xf numFmtId="0" fontId="3" fillId="0" borderId="9" xfId="0" applyFont="1" applyFill="1" applyBorder="1" applyAlignment="1" applyProtection="1">
      <alignment horizontal="left" vertical="top" wrapText="1"/>
    </xf>
    <xf numFmtId="0" fontId="3" fillId="0" borderId="10" xfId="0" applyFont="1" applyFill="1" applyBorder="1" applyAlignment="1" applyProtection="1">
      <alignment horizontal="right" vertical="top" wrapText="1"/>
    </xf>
    <xf numFmtId="0" fontId="3" fillId="0" borderId="10" xfId="0" applyFont="1" applyFill="1" applyBorder="1" applyAlignment="1" applyProtection="1">
      <alignment horizontal="center" vertical="top" wrapText="1"/>
    </xf>
    <xf numFmtId="0" fontId="3" fillId="0" borderId="9" xfId="0" applyFont="1" applyFill="1" applyBorder="1" applyAlignment="1" applyProtection="1">
      <alignment horizontal="center" vertical="top" wrapText="1"/>
    </xf>
    <xf numFmtId="0" fontId="3" fillId="0" borderId="12" xfId="0" applyFont="1" applyFill="1" applyBorder="1" applyAlignment="1" applyProtection="1">
      <alignment horizontal="center" vertical="top" wrapText="1"/>
    </xf>
    <xf numFmtId="0" fontId="20" fillId="0" borderId="0" xfId="0" applyFont="1" applyFill="1" applyAlignment="1" applyProtection="1">
      <alignment vertical="top"/>
    </xf>
    <xf numFmtId="0" fontId="20" fillId="0" borderId="9" xfId="0" applyFont="1" applyFill="1" applyBorder="1" applyAlignment="1" applyProtection="1">
      <alignment vertical="center"/>
      <protection locked="0"/>
    </xf>
    <xf numFmtId="166" fontId="3" fillId="0" borderId="9" xfId="0" applyNumberFormat="1" applyFont="1" applyFill="1" applyBorder="1" applyAlignment="1" applyProtection="1">
      <alignment horizontal="right" vertical="top" wrapText="1"/>
      <protection locked="0"/>
    </xf>
    <xf numFmtId="168" fontId="3" fillId="0" borderId="10" xfId="0" applyNumberFormat="1" applyFont="1" applyFill="1" applyBorder="1" applyAlignment="1" applyProtection="1">
      <alignment horizontal="right" vertical="top" wrapText="1"/>
      <protection locked="0"/>
    </xf>
    <xf numFmtId="166" fontId="3" fillId="0" borderId="10" xfId="0" applyNumberFormat="1" applyFont="1" applyFill="1" applyBorder="1" applyAlignment="1" applyProtection="1">
      <alignment horizontal="right" vertical="top" wrapText="1"/>
      <protection locked="0"/>
    </xf>
    <xf numFmtId="167" fontId="3" fillId="0" borderId="9" xfId="0" applyNumberFormat="1" applyFont="1" applyFill="1" applyBorder="1" applyAlignment="1" applyProtection="1">
      <alignment horizontal="right" vertical="top" wrapText="1"/>
      <protection locked="0"/>
    </xf>
    <xf numFmtId="0" fontId="20" fillId="0" borderId="0" xfId="0" applyFont="1" applyFill="1" applyProtection="1"/>
    <xf numFmtId="166" fontId="20" fillId="0" borderId="9" xfId="0" applyNumberFormat="1" applyFont="1" applyFill="1" applyBorder="1" applyAlignment="1" applyProtection="1">
      <protection locked="0"/>
    </xf>
    <xf numFmtId="168" fontId="3" fillId="0" borderId="10" xfId="0" applyNumberFormat="1" applyFont="1" applyFill="1" applyBorder="1" applyAlignment="1" applyProtection="1">
      <alignment horizontal="right" vertical="top"/>
      <protection locked="0"/>
    </xf>
    <xf numFmtId="166" fontId="20" fillId="0" borderId="10" xfId="0" applyNumberFormat="1" applyFont="1" applyFill="1" applyBorder="1" applyAlignment="1" applyProtection="1">
      <protection locked="0"/>
    </xf>
    <xf numFmtId="166" fontId="4" fillId="0" borderId="9" xfId="0" applyNumberFormat="1" applyFont="1" applyFill="1" applyBorder="1" applyAlignment="1" applyProtection="1">
      <alignment horizontal="right" vertical="top" wrapText="1"/>
    </xf>
    <xf numFmtId="168" fontId="4" fillId="0" borderId="9" xfId="0" applyNumberFormat="1" applyFont="1" applyFill="1" applyBorder="1" applyAlignment="1" applyProtection="1">
      <alignment horizontal="right" vertical="top" wrapText="1"/>
    </xf>
    <xf numFmtId="167" fontId="4" fillId="0" borderId="9" xfId="0" applyNumberFormat="1" applyFont="1" applyFill="1" applyBorder="1" applyAlignment="1" applyProtection="1">
      <alignment horizontal="right" vertical="top" wrapText="1"/>
    </xf>
    <xf numFmtId="166" fontId="3" fillId="0" borderId="9" xfId="0" applyNumberFormat="1" applyFont="1" applyFill="1" applyBorder="1" applyAlignment="1" applyProtection="1">
      <alignment horizontal="right" vertical="top" wrapText="1"/>
    </xf>
    <xf numFmtId="166" fontId="20" fillId="0" borderId="9" xfId="0" applyNumberFormat="1" applyFont="1" applyFill="1" applyBorder="1" applyAlignment="1" applyProtection="1"/>
    <xf numFmtId="166" fontId="4" fillId="0" borderId="9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right" vertical="top" wrapText="1"/>
    </xf>
    <xf numFmtId="1" fontId="4" fillId="0" borderId="0" xfId="0" applyNumberFormat="1" applyFont="1" applyFill="1" applyBorder="1" applyAlignment="1" applyProtection="1">
      <alignment horizontal="right" vertical="top"/>
    </xf>
    <xf numFmtId="0" fontId="3" fillId="0" borderId="9" xfId="0" applyFont="1" applyFill="1" applyBorder="1" applyAlignment="1" applyProtection="1">
      <alignment horizontal="right"/>
    </xf>
    <xf numFmtId="0" fontId="3" fillId="0" borderId="9" xfId="0" applyFont="1" applyFill="1" applyBorder="1" applyAlignment="1" applyProtection="1">
      <alignment horizontal="center"/>
    </xf>
    <xf numFmtId="0" fontId="3" fillId="0" borderId="9" xfId="0" applyFont="1" applyFill="1" applyBorder="1" applyAlignment="1" applyProtection="1">
      <alignment horizontal="right" vertical="center"/>
    </xf>
    <xf numFmtId="1" fontId="3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left" vertical="top" wrapText="1"/>
    </xf>
    <xf numFmtId="0" fontId="1" fillId="0" borderId="0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 vertical="top"/>
    </xf>
    <xf numFmtId="0" fontId="9" fillId="0" borderId="0" xfId="0" applyFont="1" applyFill="1" applyBorder="1" applyAlignment="1" applyProtection="1">
      <alignment horizontal="center" vertical="top"/>
    </xf>
    <xf numFmtId="0" fontId="9" fillId="0" borderId="0" xfId="0" applyFont="1" applyFill="1" applyBorder="1" applyAlignment="1" applyProtection="1">
      <alignment horizontal="center"/>
    </xf>
    <xf numFmtId="0" fontId="20" fillId="0" borderId="9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 vertical="center" wrapText="1"/>
      <protection locked="0"/>
    </xf>
    <xf numFmtId="2" fontId="3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24" xfId="0" applyFont="1" applyFill="1" applyBorder="1" applyAlignment="1" applyProtection="1">
      <alignment horizontal="center" vertical="center" wrapText="1"/>
      <protection locked="0"/>
    </xf>
    <xf numFmtId="2" fontId="20" fillId="0" borderId="9" xfId="0" applyNumberFormat="1" applyFont="1" applyFill="1" applyBorder="1" applyAlignment="1" applyProtection="1">
      <alignment horizontal="center"/>
      <protection locked="0"/>
    </xf>
    <xf numFmtId="0" fontId="20" fillId="0" borderId="9" xfId="0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Fill="1" applyBorder="1" applyAlignment="1" applyProtection="1"/>
    <xf numFmtId="0" fontId="1" fillId="0" borderId="12" xfId="0" applyFont="1" applyFill="1" applyBorder="1" applyAlignment="1" applyProtection="1">
      <alignment horizontal="left"/>
    </xf>
    <xf numFmtId="0" fontId="7" fillId="0" borderId="10" xfId="0" applyFont="1" applyFill="1" applyBorder="1" applyAlignment="1" applyProtection="1">
      <alignment horizontal="center"/>
    </xf>
    <xf numFmtId="0" fontId="7" fillId="0" borderId="9" xfId="0" applyFont="1" applyFill="1" applyBorder="1" applyAlignment="1" applyProtection="1">
      <alignment horizontal="center"/>
    </xf>
    <xf numFmtId="0" fontId="1" fillId="0" borderId="0" xfId="0" applyFont="1" applyFill="1" applyAlignment="1" applyProtection="1"/>
    <xf numFmtId="0" fontId="1" fillId="0" borderId="10" xfId="0" applyFont="1" applyFill="1" applyBorder="1" applyAlignment="1" applyProtection="1">
      <alignment horizontal="left"/>
    </xf>
    <xf numFmtId="0" fontId="1" fillId="0" borderId="9" xfId="0" applyFont="1" applyFill="1" applyBorder="1" applyAlignment="1" applyProtection="1">
      <alignment horizontal="center" vertical="top" wrapText="1"/>
    </xf>
    <xf numFmtId="0" fontId="1" fillId="0" borderId="4" xfId="0" applyFont="1" applyFill="1" applyBorder="1" applyAlignment="1" applyProtection="1">
      <alignment horizontal="left"/>
    </xf>
    <xf numFmtId="0" fontId="0" fillId="0" borderId="6" xfId="0" applyFont="1" applyFill="1" applyBorder="1" applyAlignment="1" applyProtection="1">
      <alignment horizontal="left"/>
    </xf>
    <xf numFmtId="0" fontId="1" fillId="0" borderId="0" xfId="0" applyFont="1" applyFill="1" applyProtection="1"/>
    <xf numFmtId="0" fontId="0" fillId="0" borderId="3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3" fillId="0" borderId="0" xfId="0" applyFont="1" applyFill="1" applyBorder="1" applyProtection="1"/>
    <xf numFmtId="0" fontId="3" fillId="0" borderId="9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Alignment="1" applyProtection="1">
      <alignment horizontal="left" wrapText="1"/>
    </xf>
    <xf numFmtId="0" fontId="3" fillId="0" borderId="0" xfId="0" applyFont="1" applyFill="1" applyBorder="1" applyAlignment="1" applyProtection="1">
      <alignment horizontal="left" vertical="top" wrapText="1"/>
      <protection locked="0"/>
    </xf>
    <xf numFmtId="0" fontId="3" fillId="0" borderId="0" xfId="0" applyFont="1" applyFill="1" applyBorder="1" applyAlignment="1" applyProtection="1"/>
    <xf numFmtId="0" fontId="23" fillId="0" borderId="0" xfId="0" applyFont="1" applyFill="1" applyBorder="1" applyAlignment="1" applyProtection="1">
      <alignment horizontal="left" vertical="top" wrapText="1"/>
      <protection locked="0"/>
    </xf>
    <xf numFmtId="0" fontId="14" fillId="0" borderId="0" xfId="0" applyFont="1" applyAlignment="1">
      <alignment horizontal="right"/>
    </xf>
    <xf numFmtId="0" fontId="13" fillId="0" borderId="0" xfId="0" applyFont="1"/>
    <xf numFmtId="0" fontId="40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41" fillId="0" borderId="0" xfId="0" applyFont="1" applyAlignment="1">
      <alignment horizontal="right"/>
    </xf>
    <xf numFmtId="0" fontId="42" fillId="0" borderId="0" xfId="0" applyFont="1"/>
    <xf numFmtId="0" fontId="42" fillId="0" borderId="0" xfId="1" applyNumberFormat="1" applyFont="1" applyBorder="1"/>
    <xf numFmtId="170" fontId="42" fillId="0" borderId="0" xfId="1" applyNumberFormat="1" applyFont="1" applyBorder="1"/>
    <xf numFmtId="0" fontId="43" fillId="0" borderId="0" xfId="0" applyFont="1"/>
    <xf numFmtId="0" fontId="14" fillId="0" borderId="15" xfId="0" applyFont="1" applyBorder="1"/>
    <xf numFmtId="0" fontId="14" fillId="0" borderId="15" xfId="0" applyFont="1" applyBorder="1" applyAlignment="1">
      <alignment horizontal="right"/>
    </xf>
    <xf numFmtId="0" fontId="13" fillId="0" borderId="15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13" fillId="0" borderId="0" xfId="0" applyFont="1" applyAlignment="1">
      <alignment horizontal="right"/>
    </xf>
    <xf numFmtId="0" fontId="20" fillId="0" borderId="11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wrapText="1"/>
    </xf>
    <xf numFmtId="0" fontId="4" fillId="0" borderId="9" xfId="0" applyFont="1" applyFill="1" applyBorder="1" applyProtection="1"/>
    <xf numFmtId="0" fontId="20" fillId="0" borderId="9" xfId="0" applyFont="1" applyFill="1" applyBorder="1" applyAlignment="1" applyProtection="1">
      <alignment horizontal="left" wrapText="1"/>
    </xf>
    <xf numFmtId="0" fontId="29" fillId="0" borderId="11" xfId="0" applyFont="1" applyFill="1" applyBorder="1" applyAlignment="1" applyProtection="1">
      <alignment horizontal="center" vertical="center"/>
    </xf>
    <xf numFmtId="0" fontId="20" fillId="0" borderId="11" xfId="0" applyFont="1" applyFill="1" applyBorder="1" applyAlignment="1" applyProtection="1">
      <alignment vertical="top"/>
    </xf>
    <xf numFmtId="0" fontId="18" fillId="0" borderId="0" xfId="0" applyFont="1"/>
    <xf numFmtId="0" fontId="44" fillId="0" borderId="0" xfId="0" applyFont="1"/>
    <xf numFmtId="0" fontId="20" fillId="0" borderId="10" xfId="0" applyFont="1" applyBorder="1" applyAlignment="1">
      <alignment horizontal="center"/>
    </xf>
    <xf numFmtId="0" fontId="20" fillId="0" borderId="0" xfId="0" applyFont="1" applyFill="1" applyAlignment="1" applyProtection="1"/>
    <xf numFmtId="0" fontId="46" fillId="0" borderId="9" xfId="2" applyFont="1" applyBorder="1" applyAlignment="1">
      <alignment horizontal="center"/>
    </xf>
    <xf numFmtId="0" fontId="46" fillId="0" borderId="12" xfId="2" applyFont="1" applyBorder="1" applyAlignment="1">
      <alignment horizontal="center"/>
    </xf>
    <xf numFmtId="0" fontId="20" fillId="0" borderId="9" xfId="0" applyFont="1" applyFill="1" applyBorder="1" applyAlignment="1" applyProtection="1">
      <alignment horizontal="left"/>
      <protection locked="0"/>
    </xf>
    <xf numFmtId="0" fontId="11" fillId="0" borderId="5" xfId="0" applyFont="1" applyFill="1" applyBorder="1" applyAlignment="1" applyProtection="1">
      <alignment horizontal="left" vertical="center" wrapText="1"/>
    </xf>
    <xf numFmtId="0" fontId="0" fillId="0" borderId="5" xfId="0" applyBorder="1" applyAlignment="1">
      <alignment horizontal="left" wrapText="1"/>
    </xf>
    <xf numFmtId="0" fontId="47" fillId="0" borderId="5" xfId="2" applyFont="1" applyBorder="1" applyAlignment="1">
      <alignment horizontal="left" wrapText="1"/>
    </xf>
    <xf numFmtId="0" fontId="11" fillId="0" borderId="5" xfId="0" applyFont="1" applyBorder="1" applyAlignment="1">
      <alignment horizontal="left" wrapText="1"/>
    </xf>
    <xf numFmtId="0" fontId="3" fillId="0" borderId="10" xfId="0" applyFont="1" applyFill="1" applyBorder="1" applyAlignment="1" applyProtection="1">
      <alignment horizontal="left" vertical="center" wrapText="1"/>
    </xf>
    <xf numFmtId="0" fontId="0" fillId="0" borderId="12" xfId="0" applyFill="1" applyBorder="1" applyAlignment="1" applyProtection="1"/>
    <xf numFmtId="0" fontId="3" fillId="0" borderId="10" xfId="0" applyFont="1" applyFill="1" applyBorder="1" applyAlignment="1" applyProtection="1">
      <alignment vertical="center" wrapText="1"/>
    </xf>
    <xf numFmtId="0" fontId="9" fillId="0" borderId="10" xfId="0" applyFont="1" applyFill="1" applyBorder="1" applyAlignment="1" applyProtection="1">
      <alignment vertical="top"/>
    </xf>
    <xf numFmtId="0" fontId="0" fillId="0" borderId="11" xfId="0" applyFill="1" applyBorder="1" applyAlignment="1" applyProtection="1">
      <alignment vertical="top"/>
    </xf>
    <xf numFmtId="0" fontId="30" fillId="0" borderId="4" xfId="0" applyFont="1" applyFill="1" applyBorder="1" applyAlignment="1" applyProtection="1">
      <alignment horizontal="center" vertical="center"/>
      <protection locked="0"/>
    </xf>
    <xf numFmtId="0" fontId="28" fillId="0" borderId="6" xfId="0" applyFont="1" applyFill="1" applyBorder="1" applyAlignment="1" applyProtection="1">
      <protection locked="0"/>
    </xf>
    <xf numFmtId="0" fontId="28" fillId="0" borderId="13" xfId="0" applyFont="1" applyFill="1" applyBorder="1" applyAlignment="1" applyProtection="1">
      <protection locked="0"/>
    </xf>
    <xf numFmtId="0" fontId="28" fillId="0" borderId="14" xfId="0" applyFont="1" applyFill="1" applyBorder="1" applyAlignment="1" applyProtection="1">
      <protection locked="0"/>
    </xf>
    <xf numFmtId="0" fontId="28" fillId="0" borderId="7" xfId="0" applyFont="1" applyFill="1" applyBorder="1" applyAlignment="1" applyProtection="1">
      <protection locked="0"/>
    </xf>
    <xf numFmtId="0" fontId="28" fillId="0" borderId="8" xfId="0" applyFont="1" applyFill="1" applyBorder="1" applyAlignment="1" applyProtection="1">
      <protection locked="0"/>
    </xf>
    <xf numFmtId="0" fontId="38" fillId="0" borderId="10" xfId="0" applyFont="1" applyFill="1" applyBorder="1" applyAlignment="1" applyProtection="1">
      <alignment horizontal="left" vertical="top"/>
      <protection locked="0"/>
    </xf>
    <xf numFmtId="0" fontId="0" fillId="0" borderId="11" xfId="0" applyFont="1" applyFill="1" applyBorder="1" applyAlignment="1" applyProtection="1">
      <alignment horizontal="left" vertical="top"/>
      <protection locked="0"/>
    </xf>
    <xf numFmtId="0" fontId="0" fillId="0" borderId="11" xfId="0" applyFont="1" applyFill="1" applyBorder="1" applyAlignment="1" applyProtection="1">
      <protection locked="0"/>
    </xf>
    <xf numFmtId="0" fontId="0" fillId="0" borderId="12" xfId="0" applyFont="1" applyFill="1" applyBorder="1" applyAlignment="1" applyProtection="1">
      <protection locked="0"/>
    </xf>
    <xf numFmtId="0" fontId="20" fillId="0" borderId="9" xfId="0" applyFont="1" applyFill="1" applyBorder="1" applyAlignment="1" applyProtection="1">
      <alignment vertical="top" wrapText="1"/>
      <protection locked="0"/>
    </xf>
    <xf numFmtId="0" fontId="3" fillId="0" borderId="11" xfId="0" applyFont="1" applyFill="1" applyBorder="1" applyAlignment="1" applyProtection="1">
      <alignment horizontal="right" vertical="center" wrapText="1"/>
    </xf>
    <xf numFmtId="0" fontId="0" fillId="0" borderId="12" xfId="0" applyFill="1" applyBorder="1" applyAlignment="1" applyProtection="1">
      <alignment horizontal="right"/>
    </xf>
    <xf numFmtId="0" fontId="3" fillId="0" borderId="10" xfId="0" applyFont="1" applyFill="1" applyBorder="1" applyAlignment="1" applyProtection="1">
      <alignment horizontal="center" vertical="center" wrapText="1"/>
      <protection locked="0"/>
    </xf>
    <xf numFmtId="0" fontId="20" fillId="0" borderId="12" xfId="0" applyFont="1" applyFill="1" applyBorder="1" applyAlignment="1" applyProtection="1">
      <protection locked="0"/>
    </xf>
    <xf numFmtId="0" fontId="28" fillId="0" borderId="6" xfId="0" applyFont="1" applyFill="1" applyBorder="1" applyAlignment="1" applyProtection="1">
      <alignment horizontal="center" vertical="center"/>
      <protection locked="0"/>
    </xf>
    <xf numFmtId="0" fontId="28" fillId="0" borderId="13" xfId="0" applyFont="1" applyFill="1" applyBorder="1" applyAlignment="1" applyProtection="1">
      <alignment horizontal="center" vertical="center"/>
      <protection locked="0"/>
    </xf>
    <xf numFmtId="0" fontId="28" fillId="0" borderId="14" xfId="0" applyFont="1" applyFill="1" applyBorder="1" applyAlignment="1" applyProtection="1">
      <alignment horizontal="center" vertical="center"/>
      <protection locked="0"/>
    </xf>
    <xf numFmtId="0" fontId="19" fillId="0" borderId="10" xfId="0" applyFont="1" applyFill="1" applyBorder="1" applyAlignment="1" applyProtection="1">
      <alignment horizontal="left" vertical="center"/>
    </xf>
    <xf numFmtId="0" fontId="0" fillId="0" borderId="11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/>
    </xf>
    <xf numFmtId="0" fontId="20" fillId="0" borderId="4" xfId="0" applyFont="1" applyFill="1" applyBorder="1" applyAlignment="1" applyProtection="1">
      <alignment vertical="top"/>
      <protection locked="0"/>
    </xf>
    <xf numFmtId="0" fontId="0" fillId="0" borderId="5" xfId="0" applyFont="1" applyFill="1" applyBorder="1" applyAlignment="1" applyProtection="1">
      <alignment vertical="top"/>
      <protection locked="0"/>
    </xf>
    <xf numFmtId="0" fontId="0" fillId="0" borderId="6" xfId="0" applyFont="1" applyFill="1" applyBorder="1" applyAlignment="1" applyProtection="1">
      <alignment vertical="top"/>
      <protection locked="0"/>
    </xf>
    <xf numFmtId="0" fontId="0" fillId="0" borderId="13" xfId="0" applyFont="1" applyFill="1" applyBorder="1" applyAlignment="1" applyProtection="1">
      <alignment vertical="top"/>
      <protection locked="0"/>
    </xf>
    <xf numFmtId="0" fontId="0" fillId="0" borderId="0" xfId="0" applyFont="1" applyFill="1" applyAlignment="1" applyProtection="1">
      <alignment vertical="top"/>
      <protection locked="0"/>
    </xf>
    <xf numFmtId="0" fontId="0" fillId="0" borderId="14" xfId="0" applyFont="1" applyFill="1" applyBorder="1" applyAlignment="1" applyProtection="1">
      <alignment vertical="top"/>
      <protection locked="0"/>
    </xf>
    <xf numFmtId="0" fontId="0" fillId="0" borderId="7" xfId="0" applyFont="1" applyFill="1" applyBorder="1" applyAlignment="1" applyProtection="1">
      <alignment vertical="top"/>
      <protection locked="0"/>
    </xf>
    <xf numFmtId="0" fontId="0" fillId="0" borderId="3" xfId="0" applyFont="1" applyFill="1" applyBorder="1" applyAlignment="1" applyProtection="1">
      <alignment vertical="top"/>
      <protection locked="0"/>
    </xf>
    <xf numFmtId="0" fontId="0" fillId="0" borderId="8" xfId="0" applyFont="1" applyFill="1" applyBorder="1" applyAlignment="1" applyProtection="1">
      <alignment vertical="top"/>
      <protection locked="0"/>
    </xf>
    <xf numFmtId="0" fontId="3" fillId="0" borderId="9" xfId="0" applyFont="1" applyFill="1" applyBorder="1" applyAlignment="1" applyProtection="1">
      <alignment horizontal="left" vertical="center" wrapText="1"/>
    </xf>
    <xf numFmtId="0" fontId="20" fillId="0" borderId="9" xfId="0" applyFont="1" applyFill="1" applyBorder="1" applyAlignment="1" applyProtection="1"/>
    <xf numFmtId="0" fontId="5" fillId="0" borderId="10" xfId="0" applyFont="1" applyFill="1" applyBorder="1" applyAlignment="1" applyProtection="1">
      <alignment horizontal="left" vertical="top"/>
      <protection locked="0"/>
    </xf>
    <xf numFmtId="0" fontId="0" fillId="0" borderId="11" xfId="0" applyBorder="1" applyAlignment="1" applyProtection="1">
      <protection locked="0"/>
    </xf>
    <xf numFmtId="0" fontId="3" fillId="0" borderId="12" xfId="0" applyFont="1" applyFill="1" applyBorder="1" applyAlignment="1" applyProtection="1">
      <alignment vertical="center" wrapText="1"/>
    </xf>
    <xf numFmtId="0" fontId="3" fillId="0" borderId="12" xfId="0" applyFont="1" applyFill="1" applyBorder="1" applyAlignment="1" applyProtection="1">
      <alignment horizontal="left" vertical="center" wrapText="1"/>
    </xf>
    <xf numFmtId="0" fontId="9" fillId="0" borderId="12" xfId="0" applyFont="1" applyFill="1" applyBorder="1" applyAlignment="1" applyProtection="1">
      <alignment vertical="top"/>
    </xf>
    <xf numFmtId="0" fontId="11" fillId="0" borderId="4" xfId="0" applyFont="1" applyFill="1" applyBorder="1" applyAlignment="1" applyProtection="1">
      <alignment horizontal="left" vertical="top" wrapText="1"/>
    </xf>
    <xf numFmtId="0" fontId="11" fillId="0" borderId="5" xfId="0" applyFont="1" applyFill="1" applyBorder="1" applyAlignment="1" applyProtection="1">
      <alignment horizontal="left" vertical="top" wrapText="1"/>
    </xf>
    <xf numFmtId="0" fontId="11" fillId="0" borderId="6" xfId="0" applyFont="1" applyFill="1" applyBorder="1" applyAlignment="1" applyProtection="1">
      <alignment horizontal="left" vertical="top" wrapText="1"/>
    </xf>
    <xf numFmtId="0" fontId="11" fillId="0" borderId="13" xfId="0" applyFont="1" applyFill="1" applyBorder="1" applyAlignment="1" applyProtection="1">
      <alignment horizontal="left" vertical="top" wrapText="1"/>
    </xf>
    <xf numFmtId="0" fontId="11" fillId="0" borderId="0" xfId="0" applyFont="1" applyFill="1" applyBorder="1" applyAlignment="1" applyProtection="1">
      <alignment horizontal="left" vertical="top" wrapText="1"/>
    </xf>
    <xf numFmtId="0" fontId="11" fillId="0" borderId="14" xfId="0" applyFont="1" applyFill="1" applyBorder="1" applyAlignment="1" applyProtection="1">
      <alignment horizontal="left" vertical="top" wrapText="1"/>
    </xf>
    <xf numFmtId="0" fontId="0" fillId="0" borderId="13" xfId="0" applyBorder="1" applyAlignment="1"/>
    <xf numFmtId="0" fontId="0" fillId="0" borderId="0" xfId="0" applyBorder="1" applyAlignment="1"/>
    <xf numFmtId="0" fontId="0" fillId="0" borderId="14" xfId="0" applyBorder="1" applyAlignment="1"/>
    <xf numFmtId="0" fontId="0" fillId="0" borderId="7" xfId="0" applyBorder="1" applyAlignment="1"/>
    <xf numFmtId="0" fontId="0" fillId="0" borderId="3" xfId="0" applyBorder="1" applyAlignment="1"/>
    <xf numFmtId="0" fontId="0" fillId="0" borderId="8" xfId="0" applyBorder="1" applyAlignment="1"/>
    <xf numFmtId="0" fontId="6" fillId="0" borderId="3" xfId="0" applyFont="1" applyFill="1" applyBorder="1" applyAlignment="1" applyProtection="1">
      <alignment horizontal="left"/>
    </xf>
    <xf numFmtId="0" fontId="0" fillId="0" borderId="3" xfId="0" applyFont="1" applyFill="1" applyBorder="1" applyAlignment="1" applyProtection="1">
      <alignment horizontal="left"/>
    </xf>
    <xf numFmtId="0" fontId="0" fillId="0" borderId="3" xfId="0" applyFill="1" applyBorder="1" applyAlignment="1" applyProtection="1">
      <alignment horizontal="left"/>
    </xf>
    <xf numFmtId="0" fontId="3" fillId="0" borderId="4" xfId="0" applyFont="1" applyFill="1" applyBorder="1" applyAlignment="1" applyProtection="1">
      <alignment horizontal="left" vertical="top"/>
      <protection locked="0"/>
    </xf>
    <xf numFmtId="0" fontId="20" fillId="0" borderId="5" xfId="0" applyFont="1" applyFill="1" applyBorder="1" applyAlignment="1" applyProtection="1">
      <alignment horizontal="left" vertical="top"/>
      <protection locked="0"/>
    </xf>
    <xf numFmtId="0" fontId="20" fillId="0" borderId="6" xfId="0" applyFont="1" applyFill="1" applyBorder="1" applyAlignment="1" applyProtection="1">
      <alignment horizontal="left" vertical="top"/>
      <protection locked="0"/>
    </xf>
    <xf numFmtId="0" fontId="3" fillId="0" borderId="13" xfId="0" applyFont="1" applyFill="1" applyBorder="1" applyAlignment="1" applyProtection="1">
      <alignment horizontal="left" vertical="top"/>
      <protection locked="0"/>
    </xf>
    <xf numFmtId="0" fontId="20" fillId="0" borderId="0" xfId="0" applyFont="1" applyFill="1" applyBorder="1" applyAlignment="1" applyProtection="1">
      <alignment horizontal="left" vertical="top"/>
      <protection locked="0"/>
    </xf>
    <xf numFmtId="0" fontId="20" fillId="0" borderId="14" xfId="0" applyFont="1" applyFill="1" applyBorder="1" applyAlignment="1" applyProtection="1">
      <alignment horizontal="left" vertical="top"/>
      <protection locked="0"/>
    </xf>
    <xf numFmtId="0" fontId="20" fillId="0" borderId="13" xfId="0" applyFont="1" applyFill="1" applyBorder="1" applyAlignment="1" applyProtection="1">
      <alignment horizontal="left" vertical="top"/>
      <protection locked="0"/>
    </xf>
    <xf numFmtId="0" fontId="20" fillId="0" borderId="7" xfId="0" applyFont="1" applyFill="1" applyBorder="1" applyAlignment="1" applyProtection="1">
      <alignment horizontal="left" vertical="top"/>
      <protection locked="0"/>
    </xf>
    <xf numFmtId="0" fontId="20" fillId="0" borderId="3" xfId="0" applyFont="1" applyFill="1" applyBorder="1" applyAlignment="1" applyProtection="1">
      <alignment horizontal="left" vertical="top"/>
      <protection locked="0"/>
    </xf>
    <xf numFmtId="0" fontId="20" fillId="0" borderId="8" xfId="0" applyFont="1" applyFill="1" applyBorder="1" applyAlignment="1" applyProtection="1">
      <alignment horizontal="left" vertical="top"/>
      <protection locked="0"/>
    </xf>
    <xf numFmtId="0" fontId="3" fillId="0" borderId="9" xfId="0" applyFont="1" applyFill="1" applyBorder="1" applyAlignment="1" applyProtection="1">
      <alignment wrapText="1"/>
    </xf>
    <xf numFmtId="0" fontId="0" fillId="0" borderId="9" xfId="0" applyFill="1" applyBorder="1" applyAlignment="1" applyProtection="1"/>
    <xf numFmtId="0" fontId="3" fillId="0" borderId="9" xfId="0" applyFont="1" applyFill="1" applyBorder="1" applyAlignment="1" applyProtection="1">
      <alignment horizontal="left" wrapText="1"/>
    </xf>
    <xf numFmtId="0" fontId="20" fillId="0" borderId="9" xfId="0" applyFont="1" applyFill="1" applyBorder="1" applyAlignment="1" applyProtection="1">
      <alignment horizontal="left" vertical="center"/>
    </xf>
    <xf numFmtId="0" fontId="20" fillId="0" borderId="9" xfId="0" applyFont="1" applyFill="1" applyBorder="1" applyAlignment="1" applyProtection="1">
      <alignment horizontal="left"/>
    </xf>
    <xf numFmtId="0" fontId="20" fillId="0" borderId="4" xfId="0" applyFont="1" applyFill="1" applyBorder="1" applyAlignment="1" applyProtection="1">
      <alignment horizontal="left" vertical="center"/>
    </xf>
    <xf numFmtId="0" fontId="20" fillId="0" borderId="5" xfId="0" applyFont="1" applyFill="1" applyBorder="1" applyAlignment="1" applyProtection="1">
      <alignment horizontal="left"/>
    </xf>
    <xf numFmtId="0" fontId="20" fillId="0" borderId="6" xfId="0" applyFont="1" applyFill="1" applyBorder="1" applyAlignment="1" applyProtection="1">
      <alignment horizontal="left"/>
    </xf>
    <xf numFmtId="0" fontId="20" fillId="0" borderId="5" xfId="0" applyFont="1" applyFill="1" applyBorder="1" applyAlignment="1" applyProtection="1">
      <alignment horizontal="left" vertical="center"/>
    </xf>
    <xf numFmtId="0" fontId="20" fillId="0" borderId="6" xfId="0" applyFont="1" applyFill="1" applyBorder="1" applyAlignment="1" applyProtection="1">
      <alignment horizontal="left" vertical="center"/>
    </xf>
    <xf numFmtId="0" fontId="20" fillId="0" borderId="7" xfId="0" applyFont="1" applyFill="1" applyBorder="1" applyAlignment="1" applyProtection="1">
      <alignment horizontal="left" vertical="center"/>
    </xf>
    <xf numFmtId="0" fontId="20" fillId="0" borderId="3" xfId="0" applyFont="1" applyFill="1" applyBorder="1" applyAlignment="1" applyProtection="1">
      <alignment horizontal="left"/>
    </xf>
    <xf numFmtId="0" fontId="20" fillId="0" borderId="3" xfId="0" applyFont="1" applyFill="1" applyBorder="1" applyAlignment="1" applyProtection="1">
      <alignment horizontal="left" wrapText="1"/>
    </xf>
    <xf numFmtId="0" fontId="20" fillId="0" borderId="8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0" fillId="0" borderId="0" xfId="0" applyFont="1" applyFill="1" applyBorder="1" applyAlignment="1" applyProtection="1">
      <alignment horizontal="left"/>
    </xf>
    <xf numFmtId="0" fontId="4" fillId="0" borderId="9" xfId="0" applyFont="1" applyFill="1" applyBorder="1" applyAlignment="1" applyProtection="1">
      <alignment wrapText="1"/>
    </xf>
    <xf numFmtId="0" fontId="19" fillId="0" borderId="9" xfId="0" applyFont="1" applyFill="1" applyBorder="1" applyAlignment="1" applyProtection="1">
      <alignment wrapText="1"/>
    </xf>
    <xf numFmtId="0" fontId="20" fillId="0" borderId="10" xfId="0" applyFont="1" applyFill="1" applyBorder="1" applyAlignment="1" applyProtection="1">
      <alignment vertical="center" wrapText="1"/>
      <protection locked="0"/>
    </xf>
    <xf numFmtId="0" fontId="0" fillId="0" borderId="12" xfId="0" applyBorder="1" applyAlignment="1">
      <alignment vertical="center" wrapText="1"/>
    </xf>
    <xf numFmtId="0" fontId="4" fillId="0" borderId="10" xfId="0" applyFont="1" applyFill="1" applyBorder="1" applyAlignment="1" applyProtection="1">
      <alignment wrapText="1"/>
    </xf>
    <xf numFmtId="0" fontId="19" fillId="0" borderId="12" xfId="0" applyFont="1" applyBorder="1" applyAlignment="1">
      <alignment wrapText="1"/>
    </xf>
    <xf numFmtId="0" fontId="29" fillId="0" borderId="4" xfId="0" applyFont="1" applyFill="1" applyBorder="1" applyAlignment="1" applyProtection="1">
      <alignment horizontal="center" vertical="center"/>
      <protection locked="0"/>
    </xf>
    <xf numFmtId="0" fontId="29" fillId="0" borderId="5" xfId="0" applyFont="1" applyFill="1" applyBorder="1" applyAlignment="1" applyProtection="1">
      <alignment horizontal="center" vertical="center"/>
      <protection locked="0"/>
    </xf>
    <xf numFmtId="0" fontId="29" fillId="0" borderId="6" xfId="0" applyFont="1" applyFill="1" applyBorder="1" applyAlignment="1" applyProtection="1">
      <alignment horizontal="center" vertical="center"/>
      <protection locked="0"/>
    </xf>
    <xf numFmtId="0" fontId="29" fillId="0" borderId="13" xfId="0" applyFont="1" applyFill="1" applyBorder="1" applyAlignment="1" applyProtection="1">
      <alignment horizontal="center" vertical="center"/>
      <protection locked="0"/>
    </xf>
    <xf numFmtId="0" fontId="29" fillId="0" borderId="0" xfId="0" applyFont="1" applyFill="1" applyBorder="1" applyAlignment="1" applyProtection="1">
      <alignment horizontal="center" vertical="center"/>
      <protection locked="0"/>
    </xf>
    <xf numFmtId="0" fontId="29" fillId="0" borderId="14" xfId="0" applyFont="1" applyFill="1" applyBorder="1" applyAlignment="1" applyProtection="1">
      <alignment horizontal="center" vertical="center"/>
      <protection locked="0"/>
    </xf>
    <xf numFmtId="0" fontId="29" fillId="0" borderId="7" xfId="0" applyFont="1" applyFill="1" applyBorder="1" applyAlignment="1" applyProtection="1">
      <alignment horizontal="center" vertical="center"/>
      <protection locked="0"/>
    </xf>
    <xf numFmtId="0" fontId="29" fillId="0" borderId="3" xfId="0" applyFont="1" applyFill="1" applyBorder="1" applyAlignment="1" applyProtection="1">
      <alignment horizontal="center" vertical="center"/>
      <protection locked="0"/>
    </xf>
    <xf numFmtId="0" fontId="29" fillId="0" borderId="8" xfId="0" applyFont="1" applyFill="1" applyBorder="1" applyAlignment="1" applyProtection="1">
      <alignment horizontal="center" vertical="center"/>
      <protection locked="0"/>
    </xf>
    <xf numFmtId="0" fontId="20" fillId="0" borderId="5" xfId="0" applyFont="1" applyFill="1" applyBorder="1" applyAlignment="1" applyProtection="1">
      <alignment vertical="top"/>
      <protection locked="0"/>
    </xf>
    <xf numFmtId="0" fontId="20" fillId="0" borderId="6" xfId="0" applyFont="1" applyFill="1" applyBorder="1" applyAlignment="1" applyProtection="1">
      <alignment vertical="top"/>
      <protection locked="0"/>
    </xf>
    <xf numFmtId="0" fontId="20" fillId="0" borderId="13" xfId="0" applyFont="1" applyFill="1" applyBorder="1" applyAlignment="1" applyProtection="1">
      <alignment vertical="top"/>
      <protection locked="0"/>
    </xf>
    <xf numFmtId="0" fontId="20" fillId="0" borderId="0" xfId="0" applyFont="1" applyFill="1" applyBorder="1" applyAlignment="1" applyProtection="1">
      <alignment vertical="top"/>
      <protection locked="0"/>
    </xf>
    <xf numFmtId="0" fontId="20" fillId="0" borderId="14" xfId="0" applyFont="1" applyFill="1" applyBorder="1" applyAlignment="1" applyProtection="1">
      <alignment vertical="top"/>
      <protection locked="0"/>
    </xf>
    <xf numFmtId="0" fontId="20" fillId="0" borderId="7" xfId="0" applyFont="1" applyFill="1" applyBorder="1" applyAlignment="1" applyProtection="1">
      <alignment vertical="top"/>
      <protection locked="0"/>
    </xf>
    <xf numFmtId="0" fontId="20" fillId="0" borderId="3" xfId="0" applyFont="1" applyFill="1" applyBorder="1" applyAlignment="1" applyProtection="1">
      <alignment vertical="top"/>
      <protection locked="0"/>
    </xf>
    <xf numFmtId="0" fontId="20" fillId="0" borderId="8" xfId="0" applyFont="1" applyFill="1" applyBorder="1" applyAlignment="1" applyProtection="1">
      <alignment vertical="top"/>
      <protection locked="0"/>
    </xf>
    <xf numFmtId="0" fontId="4" fillId="0" borderId="24" xfId="0" applyFont="1" applyFill="1" applyBorder="1" applyAlignment="1" applyProtection="1">
      <alignment vertical="top"/>
    </xf>
    <xf numFmtId="0" fontId="0" fillId="0" borderId="25" xfId="0" applyBorder="1" applyAlignment="1"/>
    <xf numFmtId="0" fontId="3" fillId="0" borderId="4" xfId="0" applyFont="1" applyFill="1" applyBorder="1" applyAlignment="1" applyProtection="1">
      <alignment horizontal="left" vertical="center" wrapText="1"/>
    </xf>
    <xf numFmtId="0" fontId="20" fillId="0" borderId="6" xfId="0" applyFont="1" applyBorder="1" applyAlignment="1" applyProtection="1">
      <alignment horizontal="left" vertical="center" wrapText="1"/>
    </xf>
    <xf numFmtId="0" fontId="0" fillId="0" borderId="7" xfId="0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/>
    </xf>
    <xf numFmtId="0" fontId="3" fillId="0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/>
    </xf>
    <xf numFmtId="0" fontId="3" fillId="0" borderId="9" xfId="0" applyFont="1" applyFill="1" applyBorder="1" applyAlignment="1" applyProtection="1">
      <alignment vertical="center" wrapText="1"/>
      <protection locked="0"/>
    </xf>
    <xf numFmtId="0" fontId="20" fillId="0" borderId="9" xfId="0" applyFont="1" applyFill="1" applyBorder="1" applyAlignment="1" applyProtection="1">
      <alignment vertical="center" wrapText="1"/>
      <protection locked="0"/>
    </xf>
    <xf numFmtId="0" fontId="3" fillId="0" borderId="12" xfId="0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horizontal="right"/>
    </xf>
    <xf numFmtId="0" fontId="1" fillId="0" borderId="0" xfId="0" applyFont="1" applyFill="1" applyBorder="1" applyAlignment="1" applyProtection="1">
      <alignment horizontal="right"/>
    </xf>
    <xf numFmtId="0" fontId="19" fillId="0" borderId="4" xfId="0" applyFont="1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protection locked="0"/>
    </xf>
    <xf numFmtId="0" fontId="0" fillId="0" borderId="6" xfId="0" applyFill="1" applyBorder="1" applyAlignment="1" applyProtection="1">
      <protection locked="0"/>
    </xf>
    <xf numFmtId="0" fontId="0" fillId="0" borderId="13" xfId="0" applyFill="1" applyBorder="1" applyAlignment="1" applyProtection="1">
      <protection locked="0"/>
    </xf>
    <xf numFmtId="0" fontId="0" fillId="0" borderId="0" xfId="0" applyFill="1" applyAlignment="1" applyProtection="1">
      <protection locked="0"/>
    </xf>
    <xf numFmtId="0" fontId="0" fillId="0" borderId="14" xfId="0" applyFill="1" applyBorder="1" applyAlignment="1" applyProtection="1">
      <protection locked="0"/>
    </xf>
    <xf numFmtId="0" fontId="0" fillId="0" borderId="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8" xfId="0" applyFill="1" applyBorder="1" applyAlignment="1" applyProtection="1">
      <protection locked="0"/>
    </xf>
    <xf numFmtId="0" fontId="3" fillId="0" borderId="12" xfId="0" applyFont="1" applyFill="1" applyBorder="1" applyAlignment="1" applyProtection="1">
      <alignment horizontal="right" vertical="center" wrapText="1"/>
    </xf>
    <xf numFmtId="0" fontId="3" fillId="0" borderId="12" xfId="0" applyFont="1" applyFill="1" applyBorder="1" applyAlignment="1" applyProtection="1">
      <alignment horizontal="center" vertical="center" wrapText="1"/>
      <protection locked="0"/>
    </xf>
    <xf numFmtId="0" fontId="30" fillId="0" borderId="6" xfId="0" applyFont="1" applyFill="1" applyBorder="1" applyAlignment="1" applyProtection="1">
      <alignment horizontal="center" vertical="center"/>
      <protection locked="0"/>
    </xf>
    <xf numFmtId="0" fontId="30" fillId="0" borderId="13" xfId="0" applyFont="1" applyFill="1" applyBorder="1" applyAlignment="1" applyProtection="1">
      <alignment horizontal="center" vertical="center"/>
      <protection locked="0"/>
    </xf>
    <xf numFmtId="0" fontId="30" fillId="0" borderId="14" xfId="0" applyFont="1" applyFill="1" applyBorder="1" applyAlignment="1" applyProtection="1">
      <alignment horizontal="center" vertical="center"/>
      <protection locked="0"/>
    </xf>
    <xf numFmtId="0" fontId="30" fillId="0" borderId="7" xfId="0" applyFont="1" applyFill="1" applyBorder="1" applyAlignment="1" applyProtection="1">
      <alignment horizontal="center" vertical="center"/>
      <protection locked="0"/>
    </xf>
    <xf numFmtId="0" fontId="30" fillId="0" borderId="8" xfId="0" applyFont="1" applyFill="1" applyBorder="1" applyAlignment="1" applyProtection="1">
      <alignment horizontal="center" vertical="center"/>
      <protection locked="0"/>
    </xf>
    <xf numFmtId="0" fontId="19" fillId="0" borderId="11" xfId="0" applyFont="1" applyFill="1" applyBorder="1" applyAlignment="1" applyProtection="1">
      <alignment horizontal="left" vertical="center"/>
    </xf>
    <xf numFmtId="0" fontId="19" fillId="0" borderId="12" xfId="0" applyFont="1" applyFill="1" applyBorder="1" applyAlignment="1" applyProtection="1">
      <alignment horizontal="left" vertical="center"/>
    </xf>
    <xf numFmtId="0" fontId="3" fillId="0" borderId="11" xfId="0" applyFont="1" applyFill="1" applyBorder="1" applyAlignment="1" applyProtection="1">
      <alignment horizontal="left" wrapText="1"/>
      <protection locked="0"/>
    </xf>
    <xf numFmtId="0" fontId="0" fillId="0" borderId="12" xfId="0" applyFill="1" applyBorder="1" applyAlignment="1" applyProtection="1">
      <alignment horizontal="left"/>
      <protection locked="0"/>
    </xf>
    <xf numFmtId="0" fontId="27" fillId="0" borderId="0" xfId="0" applyFont="1" applyFill="1" applyAlignment="1" applyProtection="1">
      <alignment horizontal="center" vertical="center" wrapText="1"/>
      <protection locked="0"/>
    </xf>
    <xf numFmtId="0" fontId="4" fillId="0" borderId="10" xfId="0" applyFont="1" applyFill="1" applyBorder="1" applyAlignment="1" applyProtection="1">
      <alignment horizontal="left"/>
    </xf>
    <xf numFmtId="0" fontId="0" fillId="0" borderId="11" xfId="0" applyFill="1" applyBorder="1" applyAlignment="1" applyProtection="1">
      <alignment horizontal="left"/>
    </xf>
    <xf numFmtId="0" fontId="0" fillId="0" borderId="12" xfId="0" applyFill="1" applyBorder="1" applyAlignment="1" applyProtection="1">
      <alignment horizontal="left"/>
    </xf>
    <xf numFmtId="49" fontId="3" fillId="0" borderId="11" xfId="0" applyNumberFormat="1" applyFont="1" applyFill="1" applyBorder="1" applyAlignment="1" applyProtection="1">
      <alignment horizontal="left" wrapText="1"/>
      <protection locked="0"/>
    </xf>
    <xf numFmtId="49" fontId="0" fillId="0" borderId="12" xfId="0" applyNumberFormat="1" applyFill="1" applyBorder="1" applyAlignment="1" applyProtection="1">
      <alignment horizontal="left"/>
      <protection locked="0"/>
    </xf>
    <xf numFmtId="0" fontId="3" fillId="0" borderId="11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vertical="center"/>
    </xf>
    <xf numFmtId="0" fontId="20" fillId="0" borderId="11" xfId="0" applyFont="1" applyFill="1" applyBorder="1" applyAlignment="1" applyProtection="1">
      <alignment vertical="center"/>
    </xf>
    <xf numFmtId="0" fontId="4" fillId="0" borderId="9" xfId="0" applyFont="1" applyFill="1" applyBorder="1" applyAlignment="1" applyProtection="1">
      <alignment horizontal="left" vertical="center" wrapText="1"/>
    </xf>
    <xf numFmtId="165" fontId="19" fillId="0" borderId="9" xfId="0" applyNumberFormat="1" applyFont="1" applyFill="1" applyBorder="1" applyAlignment="1" applyProtection="1">
      <alignment horizontal="center" vertical="center" wrapText="1"/>
    </xf>
    <xf numFmtId="165" fontId="20" fillId="0" borderId="9" xfId="0" applyNumberFormat="1" applyFont="1" applyFill="1" applyBorder="1" applyAlignment="1" applyProtection="1">
      <alignment horizontal="center"/>
    </xf>
    <xf numFmtId="0" fontId="4" fillId="0" borderId="10" xfId="0" applyFont="1" applyFill="1" applyBorder="1" applyAlignment="1" applyProtection="1">
      <alignment horizontal="right" vertical="center" wrapText="1"/>
    </xf>
    <xf numFmtId="0" fontId="0" fillId="0" borderId="11" xfId="0" applyFill="1" applyBorder="1" applyAlignment="1" applyProtection="1"/>
    <xf numFmtId="0" fontId="22" fillId="0" borderId="9" xfId="0" applyFont="1" applyFill="1" applyBorder="1" applyAlignment="1" applyProtection="1">
      <alignment horizontal="left" vertical="top" wrapText="1"/>
    </xf>
    <xf numFmtId="0" fontId="4" fillId="0" borderId="9" xfId="0" applyFont="1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 applyProtection="1">
      <alignment horizontal="left"/>
      <protection locked="0"/>
    </xf>
    <xf numFmtId="0" fontId="0" fillId="0" borderId="9" xfId="0" applyFill="1" applyBorder="1" applyAlignment="1" applyProtection="1">
      <protection locked="0"/>
    </xf>
    <xf numFmtId="1" fontId="4" fillId="0" borderId="9" xfId="0" applyNumberFormat="1" applyFont="1" applyFill="1" applyBorder="1" applyAlignment="1" applyProtection="1">
      <alignment horizontal="center" vertical="center"/>
    </xf>
    <xf numFmtId="1" fontId="20" fillId="0" borderId="9" xfId="0" applyNumberFormat="1" applyFont="1" applyFill="1" applyBorder="1" applyAlignment="1" applyProtection="1">
      <alignment horizontal="center" vertical="center"/>
    </xf>
    <xf numFmtId="0" fontId="4" fillId="0" borderId="10" xfId="0" applyFont="1" applyFill="1" applyBorder="1" applyAlignment="1" applyProtection="1">
      <alignment horizontal="left" vertical="top" wrapText="1"/>
    </xf>
    <xf numFmtId="0" fontId="0" fillId="0" borderId="10" xfId="0" applyFill="1" applyBorder="1" applyAlignment="1" applyProtection="1">
      <alignment horizontal="left" vertical="top" wrapText="1"/>
    </xf>
    <xf numFmtId="0" fontId="3" fillId="0" borderId="13" xfId="0" applyFont="1" applyFill="1" applyBorder="1" applyAlignment="1" applyProtection="1">
      <alignment horizontal="left" vertical="top" wrapText="1"/>
    </xf>
    <xf numFmtId="0" fontId="0" fillId="0" borderId="14" xfId="0" applyFill="1" applyBorder="1" applyAlignment="1" applyProtection="1">
      <alignment horizontal="left" vertical="top" wrapText="1"/>
    </xf>
    <xf numFmtId="0" fontId="0" fillId="0" borderId="13" xfId="0" applyFill="1" applyBorder="1" applyAlignment="1" applyProtection="1">
      <alignment horizontal="left" vertical="top" wrapText="1"/>
    </xf>
    <xf numFmtId="0" fontId="0" fillId="0" borderId="7" xfId="0" applyFill="1" applyBorder="1" applyAlignment="1" applyProtection="1">
      <alignment horizontal="left" vertical="top" wrapText="1"/>
    </xf>
    <xf numFmtId="0" fontId="0" fillId="0" borderId="8" xfId="0" applyFill="1" applyBorder="1" applyAlignment="1" applyProtection="1">
      <alignment horizontal="left" vertical="top" wrapText="1"/>
    </xf>
    <xf numFmtId="0" fontId="3" fillId="0" borderId="4" xfId="0" applyFont="1" applyFill="1" applyBorder="1" applyAlignment="1" applyProtection="1">
      <alignment horizontal="left" vertical="top" wrapText="1"/>
      <protection locked="0"/>
    </xf>
    <xf numFmtId="0" fontId="0" fillId="0" borderId="5" xfId="0" applyFill="1" applyBorder="1" applyAlignment="1" applyProtection="1">
      <alignment horizontal="left" vertical="top" wrapText="1"/>
      <protection locked="0"/>
    </xf>
    <xf numFmtId="0" fontId="0" fillId="0" borderId="6" xfId="0" applyFill="1" applyBorder="1" applyAlignment="1" applyProtection="1">
      <alignment horizontal="left" vertical="top" wrapText="1"/>
      <protection locked="0"/>
    </xf>
    <xf numFmtId="0" fontId="0" fillId="0" borderId="7" xfId="0" applyFill="1" applyBorder="1" applyAlignment="1" applyProtection="1">
      <alignment horizontal="left" vertical="top" wrapText="1"/>
      <protection locked="0"/>
    </xf>
    <xf numFmtId="0" fontId="0" fillId="0" borderId="3" xfId="0" applyFill="1" applyBorder="1" applyAlignment="1" applyProtection="1">
      <alignment horizontal="left" vertical="top" wrapText="1"/>
      <protection locked="0"/>
    </xf>
    <xf numFmtId="0" fontId="0" fillId="0" borderId="8" xfId="0" applyFill="1" applyBorder="1" applyAlignment="1" applyProtection="1">
      <alignment horizontal="left" vertical="top" wrapText="1"/>
      <protection locked="0"/>
    </xf>
    <xf numFmtId="0" fontId="3" fillId="0" borderId="13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 applyAlignment="1" applyProtection="1">
      <protection locked="0"/>
    </xf>
    <xf numFmtId="0" fontId="4" fillId="0" borderId="4" xfId="0" applyFont="1" applyFill="1" applyBorder="1" applyAlignment="1" applyProtection="1">
      <alignment horizontal="left" vertical="top" wrapText="1"/>
    </xf>
    <xf numFmtId="0" fontId="0" fillId="0" borderId="6" xfId="0" applyFill="1" applyBorder="1" applyAlignment="1" applyProtection="1">
      <alignment horizontal="left" vertical="top" wrapText="1"/>
    </xf>
    <xf numFmtId="0" fontId="0" fillId="0" borderId="12" xfId="0" applyBorder="1" applyAlignment="1"/>
    <xf numFmtId="0" fontId="3" fillId="0" borderId="10" xfId="0" applyFont="1" applyFill="1" applyBorder="1" applyAlignment="1" applyProtection="1">
      <alignment horizontal="left"/>
    </xf>
    <xf numFmtId="0" fontId="3" fillId="0" borderId="9" xfId="0" applyFont="1" applyFill="1" applyBorder="1" applyAlignment="1" applyProtection="1">
      <alignment horizontal="left" vertical="top"/>
    </xf>
    <xf numFmtId="0" fontId="20" fillId="0" borderId="9" xfId="0" applyFont="1" applyBorder="1" applyAlignment="1">
      <alignment horizontal="left"/>
    </xf>
    <xf numFmtId="0" fontId="20" fillId="0" borderId="9" xfId="0" applyFont="1" applyFill="1" applyBorder="1" applyAlignment="1" applyProtection="1">
      <alignment horizontal="left" wrapText="1"/>
      <protection locked="0"/>
    </xf>
    <xf numFmtId="0" fontId="20" fillId="0" borderId="9" xfId="0" applyFont="1" applyBorder="1" applyAlignment="1" applyProtection="1">
      <alignment wrapText="1"/>
      <protection locked="0"/>
    </xf>
    <xf numFmtId="0" fontId="3" fillId="0" borderId="10" xfId="0" applyFont="1" applyFill="1" applyBorder="1" applyAlignment="1" applyProtection="1">
      <alignment horizontal="left" vertical="top" wrapText="1"/>
    </xf>
    <xf numFmtId="0" fontId="0" fillId="0" borderId="11" xfId="0" applyBorder="1" applyAlignment="1">
      <alignment horizontal="left" wrapText="1"/>
    </xf>
    <xf numFmtId="0" fontId="0" fillId="0" borderId="0" xfId="0" applyAlignment="1">
      <alignment horizontal="left" vertical="top" wrapText="1"/>
    </xf>
  </cellXfs>
  <cellStyles count="3">
    <cellStyle name="Komma" xfId="1" builtinId="3"/>
    <cellStyle name="Link" xfId="2" builtinId="8"/>
    <cellStyle name="Standard" xfId="0" builtinId="0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alignment horizontal="left" vertical="bottom" textRotation="0" wrapText="0" indent="0" justifyLastLine="0" shrinkToFit="0" readingOrder="0"/>
    </dxf>
    <dxf>
      <font>
        <b/>
        <i val="0"/>
        <color rgb="FFFF0000"/>
      </font>
    </dxf>
    <dxf>
      <fill>
        <patternFill>
          <bgColor rgb="FFFBFBD1"/>
        </patternFill>
      </fill>
    </dxf>
    <dxf>
      <fill>
        <patternFill>
          <bgColor rgb="FFFBFBD1"/>
        </patternFill>
      </fill>
    </dxf>
  </dxfs>
  <tableStyles count="0" defaultTableStyle="TableStyleMedium2" defaultPivotStyle="PivotStyleLight16"/>
  <colors>
    <mruColors>
      <color rgb="FFFBFBD1"/>
      <color rgb="FFFFFFCC"/>
      <color rgb="FFFFFF99"/>
      <color rgb="FFFFFF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40585</xdr:colOff>
      <xdr:row>0</xdr:row>
      <xdr:rowOff>47626</xdr:rowOff>
    </xdr:from>
    <xdr:to>
      <xdr:col>2</xdr:col>
      <xdr:colOff>561214</xdr:colOff>
      <xdr:row>4</xdr:row>
      <xdr:rowOff>101604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85" y="47626"/>
          <a:ext cx="1597368" cy="61719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39</xdr:row>
          <xdr:rowOff>85725</xdr:rowOff>
        </xdr:from>
        <xdr:to>
          <xdr:col>4</xdr:col>
          <xdr:colOff>957824</xdr:colOff>
          <xdr:row>42</xdr:row>
          <xdr:rowOff>158230</xdr:rowOff>
        </xdr:to>
        <xdr:pic>
          <xdr:nvPicPr>
            <xdr:cNvPr id="4" name="Grafik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EKZH" spid="_x0000_s3336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3171825" y="7543800"/>
              <a:ext cx="957824" cy="72973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344</xdr:row>
          <xdr:rowOff>57150</xdr:rowOff>
        </xdr:from>
        <xdr:to>
          <xdr:col>1</xdr:col>
          <xdr:colOff>190500</xdr:colOff>
          <xdr:row>346</xdr:row>
          <xdr:rowOff>9525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345</xdr:row>
          <xdr:rowOff>209550</xdr:rowOff>
        </xdr:from>
        <xdr:to>
          <xdr:col>1</xdr:col>
          <xdr:colOff>190500</xdr:colOff>
          <xdr:row>347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346</xdr:row>
          <xdr:rowOff>209550</xdr:rowOff>
        </xdr:from>
        <xdr:to>
          <xdr:col>1</xdr:col>
          <xdr:colOff>190500</xdr:colOff>
          <xdr:row>348</xdr:row>
          <xdr:rowOff>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347</xdr:row>
          <xdr:rowOff>209550</xdr:rowOff>
        </xdr:from>
        <xdr:to>
          <xdr:col>1</xdr:col>
          <xdr:colOff>190500</xdr:colOff>
          <xdr:row>349</xdr:row>
          <xdr:rowOff>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1009650</xdr:colOff>
          <xdr:row>348</xdr:row>
          <xdr:rowOff>0</xdr:rowOff>
        </xdr:from>
        <xdr:to>
          <xdr:col>4</xdr:col>
          <xdr:colOff>200025</xdr:colOff>
          <xdr:row>349</xdr:row>
          <xdr:rowOff>0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1000125</xdr:colOff>
          <xdr:row>350</xdr:row>
          <xdr:rowOff>19050</xdr:rowOff>
        </xdr:from>
        <xdr:to>
          <xdr:col>4</xdr:col>
          <xdr:colOff>180975</xdr:colOff>
          <xdr:row>351</xdr:row>
          <xdr:rowOff>19050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349</xdr:row>
          <xdr:rowOff>200025</xdr:rowOff>
        </xdr:from>
        <xdr:to>
          <xdr:col>1</xdr:col>
          <xdr:colOff>180975</xdr:colOff>
          <xdr:row>351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12</xdr:row>
      <xdr:rowOff>19050</xdr:rowOff>
    </xdr:from>
    <xdr:to>
      <xdr:col>1</xdr:col>
      <xdr:colOff>1660140</xdr:colOff>
      <xdr:row>12</xdr:row>
      <xdr:rowOff>723901</xdr:rowOff>
    </xdr:to>
    <xdr:sp macro="" textlink="">
      <xdr:nvSpPr>
        <xdr:cNvPr id="19" name="Richtungspfeil 18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/>
      </xdr:nvSpPr>
      <xdr:spPr>
        <a:xfrm>
          <a:off x="790575" y="1562100"/>
          <a:ext cx="1631565" cy="704851"/>
        </a:xfrm>
        <a:prstGeom prst="homePlate">
          <a:avLst/>
        </a:prstGeom>
        <a:solidFill>
          <a:srgbClr val="00B050"/>
        </a:solidFill>
        <a:ln w="254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4800" b="1" baseline="0"/>
            <a:t>A</a:t>
          </a:r>
        </a:p>
      </xdr:txBody>
    </xdr:sp>
    <xdr:clientData/>
  </xdr:twoCellAnchor>
  <xdr:twoCellAnchor>
    <xdr:from>
      <xdr:col>1</xdr:col>
      <xdr:colOff>28575</xdr:colOff>
      <xdr:row>13</xdr:row>
      <xdr:rowOff>19052</xdr:rowOff>
    </xdr:from>
    <xdr:to>
      <xdr:col>1</xdr:col>
      <xdr:colOff>3043540</xdr:colOff>
      <xdr:row>13</xdr:row>
      <xdr:rowOff>742952</xdr:rowOff>
    </xdr:to>
    <xdr:sp macro="" textlink="">
      <xdr:nvSpPr>
        <xdr:cNvPr id="20" name="Richtungspfeil 19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/>
      </xdr:nvSpPr>
      <xdr:spPr>
        <a:xfrm>
          <a:off x="790575" y="1543052"/>
          <a:ext cx="3014965" cy="723900"/>
        </a:xfrm>
        <a:prstGeom prst="homePlate">
          <a:avLst/>
        </a:prstGeom>
        <a:solidFill>
          <a:schemeClr val="accent6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4800" b="1"/>
            <a:t>B</a:t>
          </a:r>
        </a:p>
      </xdr:txBody>
    </xdr:sp>
    <xdr:clientData/>
  </xdr:twoCellAnchor>
  <xdr:twoCellAnchor>
    <xdr:from>
      <xdr:col>1</xdr:col>
      <xdr:colOff>57151</xdr:colOff>
      <xdr:row>14</xdr:row>
      <xdr:rowOff>28577</xdr:rowOff>
    </xdr:from>
    <xdr:to>
      <xdr:col>1</xdr:col>
      <xdr:colOff>3146811</xdr:colOff>
      <xdr:row>14</xdr:row>
      <xdr:rowOff>733427</xdr:rowOff>
    </xdr:to>
    <xdr:sp macro="" textlink="">
      <xdr:nvSpPr>
        <xdr:cNvPr id="21" name="Richtungspfeil 20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/>
      </xdr:nvSpPr>
      <xdr:spPr>
        <a:xfrm>
          <a:off x="819151" y="2314577"/>
          <a:ext cx="3089660" cy="704850"/>
        </a:xfrm>
        <a:prstGeom prst="homePlate">
          <a:avLst/>
        </a:prstGeom>
        <a:solidFill>
          <a:srgbClr val="A7A709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4800" b="1"/>
            <a:t>C</a:t>
          </a:r>
        </a:p>
      </xdr:txBody>
    </xdr:sp>
    <xdr:clientData/>
  </xdr:twoCellAnchor>
  <xdr:twoCellAnchor>
    <xdr:from>
      <xdr:col>1</xdr:col>
      <xdr:colOff>57151</xdr:colOff>
      <xdr:row>15</xdr:row>
      <xdr:rowOff>22412</xdr:rowOff>
    </xdr:from>
    <xdr:to>
      <xdr:col>1</xdr:col>
      <xdr:colOff>1129971</xdr:colOff>
      <xdr:row>15</xdr:row>
      <xdr:rowOff>714376</xdr:rowOff>
    </xdr:to>
    <xdr:sp macro="" textlink="">
      <xdr:nvSpPr>
        <xdr:cNvPr id="22" name="Richtungspfeil 21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/>
      </xdr:nvSpPr>
      <xdr:spPr>
        <a:xfrm>
          <a:off x="2051798" y="6286500"/>
          <a:ext cx="1072820" cy="691964"/>
        </a:xfrm>
        <a:prstGeom prst="homePlate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4800" b="1"/>
            <a:t>D</a:t>
          </a:r>
        </a:p>
      </xdr:txBody>
    </xdr:sp>
    <xdr:clientData/>
  </xdr:twoCellAnchor>
  <xdr:twoCellAnchor>
    <xdr:from>
      <xdr:col>1</xdr:col>
      <xdr:colOff>38100</xdr:colOff>
      <xdr:row>17</xdr:row>
      <xdr:rowOff>19052</xdr:rowOff>
    </xdr:from>
    <xdr:to>
      <xdr:col>1</xdr:col>
      <xdr:colOff>3446912</xdr:colOff>
      <xdr:row>17</xdr:row>
      <xdr:rowOff>742952</xdr:rowOff>
    </xdr:to>
    <xdr:sp macro="" textlink="">
      <xdr:nvSpPr>
        <xdr:cNvPr id="23" name="Richtungspfeil 2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/>
      </xdr:nvSpPr>
      <xdr:spPr>
        <a:xfrm>
          <a:off x="800100" y="4591052"/>
          <a:ext cx="3408812" cy="723900"/>
        </a:xfrm>
        <a:prstGeom prst="homePlate">
          <a:avLst/>
        </a:prstGeom>
        <a:solidFill>
          <a:schemeClr val="accent2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4800" b="1"/>
            <a:t>F</a:t>
          </a:r>
        </a:p>
      </xdr:txBody>
    </xdr:sp>
    <xdr:clientData/>
  </xdr:twoCellAnchor>
  <xdr:twoCellAnchor>
    <xdr:from>
      <xdr:col>1</xdr:col>
      <xdr:colOff>28575</xdr:colOff>
      <xdr:row>16</xdr:row>
      <xdr:rowOff>33618</xdr:rowOff>
    </xdr:from>
    <xdr:to>
      <xdr:col>2</xdr:col>
      <xdr:colOff>6196</xdr:colOff>
      <xdr:row>16</xdr:row>
      <xdr:rowOff>733426</xdr:rowOff>
    </xdr:to>
    <xdr:sp macro="" textlink="">
      <xdr:nvSpPr>
        <xdr:cNvPr id="24" name="Richtungspfeil 23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/>
      </xdr:nvSpPr>
      <xdr:spPr>
        <a:xfrm>
          <a:off x="2023222" y="7059706"/>
          <a:ext cx="1109415" cy="699808"/>
        </a:xfrm>
        <a:prstGeom prst="homePlate">
          <a:avLst/>
        </a:prstGeom>
        <a:solidFill>
          <a:schemeClr val="accent4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4800" b="1"/>
            <a:t>E</a:t>
          </a:r>
        </a:p>
      </xdr:txBody>
    </xdr:sp>
    <xdr:clientData/>
  </xdr:twoCellAnchor>
  <xdr:twoCellAnchor>
    <xdr:from>
      <xdr:col>1</xdr:col>
      <xdr:colOff>47626</xdr:colOff>
      <xdr:row>18</xdr:row>
      <xdr:rowOff>19051</xdr:rowOff>
    </xdr:from>
    <xdr:to>
      <xdr:col>1</xdr:col>
      <xdr:colOff>3571876</xdr:colOff>
      <xdr:row>18</xdr:row>
      <xdr:rowOff>723900</xdr:rowOff>
    </xdr:to>
    <xdr:sp macro="" textlink="">
      <xdr:nvSpPr>
        <xdr:cNvPr id="25" name="Richtungspfeil 24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/>
      </xdr:nvSpPr>
      <xdr:spPr>
        <a:xfrm>
          <a:off x="809626" y="5353051"/>
          <a:ext cx="3524250" cy="704849"/>
        </a:xfrm>
        <a:prstGeom prst="homePlate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4800" b="1"/>
            <a:t>G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/Energie/Foerderung%20Uri/2021/Sanierungsberatung%20Geb&#228;ude%20Uri/ow/OW-%231053036-v1-Energieberatung_Kurzbericht_OW_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urzbericht (KB)"/>
      <sheetName val="1. Mahnung"/>
      <sheetName val="2. Mahnung"/>
      <sheetName val="1. Mahnung (2)"/>
      <sheetName val="2. Mahnung (2)"/>
      <sheetName val="Steuerung"/>
      <sheetName val="Tabelle1"/>
    </sheetNames>
    <sheetDataSet>
      <sheetData sheetId="0">
        <row r="165">
          <cell r="E165">
            <v>500</v>
          </cell>
        </row>
        <row r="166">
          <cell r="E166">
            <v>1000</v>
          </cell>
        </row>
      </sheetData>
      <sheetData sheetId="1"/>
      <sheetData sheetId="2"/>
      <sheetData sheetId="3"/>
      <sheetData sheetId="4"/>
      <sheetData sheetId="5">
        <row r="49">
          <cell r="A49">
            <v>1</v>
          </cell>
        </row>
        <row r="50">
          <cell r="A50">
            <v>2</v>
          </cell>
        </row>
        <row r="51">
          <cell r="A51">
            <v>3</v>
          </cell>
        </row>
        <row r="59">
          <cell r="A59" t="str">
            <v>sehr gut</v>
          </cell>
        </row>
        <row r="60">
          <cell r="A60" t="str">
            <v>gut</v>
          </cell>
        </row>
        <row r="61">
          <cell r="A61" t="str">
            <v>ungenügend</v>
          </cell>
        </row>
        <row r="62">
          <cell r="A62" t="str">
            <v>schlecht</v>
          </cell>
        </row>
      </sheetData>
      <sheetData sheetId="6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924C11E1-ACAC-438C-9A73-8858F5F75885}" name="Table2" displayName="Table2" ref="D22:F42" totalsRowShown="0" headerRowDxfId="12" dataDxfId="11">
  <autoFilter ref="D22:F42" xr:uid="{924C11E1-ACAC-438C-9A73-8858F5F75885}"/>
  <tableColumns count="3">
    <tableColumn id="1" xr3:uid="{A9A0B16D-A4F7-4D4F-9347-6CA6FF27A636}" name="Code" dataDxfId="10"/>
    <tableColumn id="2" xr3:uid="{76FB6310-38DF-4AE6-850C-555993E87024}" name="Quelle" dataDxfId="9"/>
    <tableColumn id="3" xr3:uid="{8B48C848-9E8A-46B0-9D04-8BB7729BC2E1}" name="Heizsystem (Übersetzung)" dataDxfId="8"/>
  </tableColumns>
  <tableStyleInfo name="TableStyleLight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10D7459-F437-49AF-9FA0-C76DF20314E8}" name="Table24" displayName="Table24" ref="A22:B42" totalsRowShown="0" headerRowDxfId="7" dataDxfId="6">
  <autoFilter ref="A22:B42" xr:uid="{A10D7459-F437-49AF-9FA0-C76DF20314E8}"/>
  <tableColumns count="2">
    <tableColumn id="1" xr3:uid="{B7B1A2C6-1A65-4079-974F-A39A0C449295}" name="Code" dataDxfId="5"/>
    <tableColumn id="2" xr3:uid="{DB94B010-DE48-4FE8-ABEF-45369FABFDB9}" name="Wärmeerzeuger" dataDxfId="4"/>
  </tableColumns>
  <tableStyleInfo name="TableStyleLight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2F87CE3D-BFF5-4117-8D0D-5231A3BC44B8}" name="Table242" displayName="Table242" ref="A45:B56" totalsRowShown="0" headerRowDxfId="3" dataDxfId="2">
  <autoFilter ref="A45:B56" xr:uid="{2F87CE3D-BFF5-4117-8D0D-5231A3BC44B8}"/>
  <tableColumns count="2">
    <tableColumn id="1" xr3:uid="{FAEB0790-90F9-41A8-9EE4-64A226B34822}" name="Code" dataDxfId="1"/>
    <tableColumn id="2" xr3:uid="{683B8E68-9E51-4F78-A94E-A4672F08ED67}" name="Wärmeerzeuger" dataDxfId="0"/>
  </tableColumns>
  <tableStyleInfo name="TableStyleLight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omments" Target="../comment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housing-stat.ch/de/help/faq/announcement.html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6"/>
  <sheetViews>
    <sheetView showGridLines="0" tabSelected="1" view="pageBreakPreview" topLeftCell="A12" zoomScale="130" zoomScaleNormal="115" zoomScaleSheetLayoutView="130" zoomScalePageLayoutView="130" workbookViewId="0">
      <selection activeCell="J25" sqref="J25"/>
    </sheetView>
  </sheetViews>
  <sheetFormatPr baseColWidth="10" defaultColWidth="11.42578125" defaultRowHeight="15" x14ac:dyDescent="0.25"/>
  <cols>
    <col min="1" max="1" width="0.7109375" style="76" customWidth="1"/>
    <col min="2" max="7" width="14.42578125" style="76" customWidth="1"/>
    <col min="8" max="240" width="11.42578125" style="76"/>
    <col min="241" max="241" width="1.42578125" style="76" customWidth="1"/>
    <col min="242" max="242" width="3.28515625" style="76" customWidth="1"/>
    <col min="243" max="243" width="8" style="76" customWidth="1"/>
    <col min="244" max="244" width="5.42578125" style="76" customWidth="1"/>
    <col min="245" max="245" width="7.140625" style="76" customWidth="1"/>
    <col min="246" max="246" width="16.42578125" style="76" customWidth="1"/>
    <col min="247" max="247" width="3.5703125" style="76" customWidth="1"/>
    <col min="248" max="248" width="9" style="76" customWidth="1"/>
    <col min="249" max="249" width="11.28515625" style="76" customWidth="1"/>
    <col min="250" max="250" width="10.28515625" style="76" customWidth="1"/>
    <col min="251" max="251" width="11.42578125" style="76" customWidth="1"/>
    <col min="252" max="252" width="11.42578125" style="76"/>
    <col min="253" max="256" width="0" style="76" hidden="1" customWidth="1"/>
    <col min="257" max="257" width="32" style="76" customWidth="1"/>
    <col min="258" max="496" width="11.42578125" style="76"/>
    <col min="497" max="497" width="1.42578125" style="76" customWidth="1"/>
    <col min="498" max="498" width="3.28515625" style="76" customWidth="1"/>
    <col min="499" max="499" width="8" style="76" customWidth="1"/>
    <col min="500" max="500" width="5.42578125" style="76" customWidth="1"/>
    <col min="501" max="501" width="7.140625" style="76" customWidth="1"/>
    <col min="502" max="502" width="16.42578125" style="76" customWidth="1"/>
    <col min="503" max="503" width="3.5703125" style="76" customWidth="1"/>
    <col min="504" max="504" width="9" style="76" customWidth="1"/>
    <col min="505" max="505" width="11.28515625" style="76" customWidth="1"/>
    <col min="506" max="506" width="10.28515625" style="76" customWidth="1"/>
    <col min="507" max="507" width="11.42578125" style="76" customWidth="1"/>
    <col min="508" max="508" width="11.42578125" style="76"/>
    <col min="509" max="512" width="0" style="76" hidden="1" customWidth="1"/>
    <col min="513" max="513" width="32" style="76" customWidth="1"/>
    <col min="514" max="752" width="11.42578125" style="76"/>
    <col min="753" max="753" width="1.42578125" style="76" customWidth="1"/>
    <col min="754" max="754" width="3.28515625" style="76" customWidth="1"/>
    <col min="755" max="755" width="8" style="76" customWidth="1"/>
    <col min="756" max="756" width="5.42578125" style="76" customWidth="1"/>
    <col min="757" max="757" width="7.140625" style="76" customWidth="1"/>
    <col min="758" max="758" width="16.42578125" style="76" customWidth="1"/>
    <col min="759" max="759" width="3.5703125" style="76" customWidth="1"/>
    <col min="760" max="760" width="9" style="76" customWidth="1"/>
    <col min="761" max="761" width="11.28515625" style="76" customWidth="1"/>
    <col min="762" max="762" width="10.28515625" style="76" customWidth="1"/>
    <col min="763" max="763" width="11.42578125" style="76" customWidth="1"/>
    <col min="764" max="764" width="11.42578125" style="76"/>
    <col min="765" max="768" width="0" style="76" hidden="1" customWidth="1"/>
    <col min="769" max="769" width="32" style="76" customWidth="1"/>
    <col min="770" max="1008" width="11.42578125" style="76"/>
    <col min="1009" max="1009" width="1.42578125" style="76" customWidth="1"/>
    <col min="1010" max="1010" width="3.28515625" style="76" customWidth="1"/>
    <col min="1011" max="1011" width="8" style="76" customWidth="1"/>
    <col min="1012" max="1012" width="5.42578125" style="76" customWidth="1"/>
    <col min="1013" max="1013" width="7.140625" style="76" customWidth="1"/>
    <col min="1014" max="1014" width="16.42578125" style="76" customWidth="1"/>
    <col min="1015" max="1015" width="3.5703125" style="76" customWidth="1"/>
    <col min="1016" max="1016" width="9" style="76" customWidth="1"/>
    <col min="1017" max="1017" width="11.28515625" style="76" customWidth="1"/>
    <col min="1018" max="1018" width="10.28515625" style="76" customWidth="1"/>
    <col min="1019" max="1019" width="11.42578125" style="76" customWidth="1"/>
    <col min="1020" max="1020" width="11.42578125" style="76"/>
    <col min="1021" max="1024" width="0" style="76" hidden="1" customWidth="1"/>
    <col min="1025" max="1025" width="32" style="76" customWidth="1"/>
    <col min="1026" max="1264" width="11.42578125" style="76"/>
    <col min="1265" max="1265" width="1.42578125" style="76" customWidth="1"/>
    <col min="1266" max="1266" width="3.28515625" style="76" customWidth="1"/>
    <col min="1267" max="1267" width="8" style="76" customWidth="1"/>
    <col min="1268" max="1268" width="5.42578125" style="76" customWidth="1"/>
    <col min="1269" max="1269" width="7.140625" style="76" customWidth="1"/>
    <col min="1270" max="1270" width="16.42578125" style="76" customWidth="1"/>
    <col min="1271" max="1271" width="3.5703125" style="76" customWidth="1"/>
    <col min="1272" max="1272" width="9" style="76" customWidth="1"/>
    <col min="1273" max="1273" width="11.28515625" style="76" customWidth="1"/>
    <col min="1274" max="1274" width="10.28515625" style="76" customWidth="1"/>
    <col min="1275" max="1275" width="11.42578125" style="76" customWidth="1"/>
    <col min="1276" max="1276" width="11.42578125" style="76"/>
    <col min="1277" max="1280" width="0" style="76" hidden="1" customWidth="1"/>
    <col min="1281" max="1281" width="32" style="76" customWidth="1"/>
    <col min="1282" max="1520" width="11.42578125" style="76"/>
    <col min="1521" max="1521" width="1.42578125" style="76" customWidth="1"/>
    <col min="1522" max="1522" width="3.28515625" style="76" customWidth="1"/>
    <col min="1523" max="1523" width="8" style="76" customWidth="1"/>
    <col min="1524" max="1524" width="5.42578125" style="76" customWidth="1"/>
    <col min="1525" max="1525" width="7.140625" style="76" customWidth="1"/>
    <col min="1526" max="1526" width="16.42578125" style="76" customWidth="1"/>
    <col min="1527" max="1527" width="3.5703125" style="76" customWidth="1"/>
    <col min="1528" max="1528" width="9" style="76" customWidth="1"/>
    <col min="1529" max="1529" width="11.28515625" style="76" customWidth="1"/>
    <col min="1530" max="1530" width="10.28515625" style="76" customWidth="1"/>
    <col min="1531" max="1531" width="11.42578125" style="76" customWidth="1"/>
    <col min="1532" max="1532" width="11.42578125" style="76"/>
    <col min="1533" max="1536" width="0" style="76" hidden="1" customWidth="1"/>
    <col min="1537" max="1537" width="32" style="76" customWidth="1"/>
    <col min="1538" max="1776" width="11.42578125" style="76"/>
    <col min="1777" max="1777" width="1.42578125" style="76" customWidth="1"/>
    <col min="1778" max="1778" width="3.28515625" style="76" customWidth="1"/>
    <col min="1779" max="1779" width="8" style="76" customWidth="1"/>
    <col min="1780" max="1780" width="5.42578125" style="76" customWidth="1"/>
    <col min="1781" max="1781" width="7.140625" style="76" customWidth="1"/>
    <col min="1782" max="1782" width="16.42578125" style="76" customWidth="1"/>
    <col min="1783" max="1783" width="3.5703125" style="76" customWidth="1"/>
    <col min="1784" max="1784" width="9" style="76" customWidth="1"/>
    <col min="1785" max="1785" width="11.28515625" style="76" customWidth="1"/>
    <col min="1786" max="1786" width="10.28515625" style="76" customWidth="1"/>
    <col min="1787" max="1787" width="11.42578125" style="76" customWidth="1"/>
    <col min="1788" max="1788" width="11.42578125" style="76"/>
    <col min="1789" max="1792" width="0" style="76" hidden="1" customWidth="1"/>
    <col min="1793" max="1793" width="32" style="76" customWidth="1"/>
    <col min="1794" max="2032" width="11.42578125" style="76"/>
    <col min="2033" max="2033" width="1.42578125" style="76" customWidth="1"/>
    <col min="2034" max="2034" width="3.28515625" style="76" customWidth="1"/>
    <col min="2035" max="2035" width="8" style="76" customWidth="1"/>
    <col min="2036" max="2036" width="5.42578125" style="76" customWidth="1"/>
    <col min="2037" max="2037" width="7.140625" style="76" customWidth="1"/>
    <col min="2038" max="2038" width="16.42578125" style="76" customWidth="1"/>
    <col min="2039" max="2039" width="3.5703125" style="76" customWidth="1"/>
    <col min="2040" max="2040" width="9" style="76" customWidth="1"/>
    <col min="2041" max="2041" width="11.28515625" style="76" customWidth="1"/>
    <col min="2042" max="2042" width="10.28515625" style="76" customWidth="1"/>
    <col min="2043" max="2043" width="11.42578125" style="76" customWidth="1"/>
    <col min="2044" max="2044" width="11.42578125" style="76"/>
    <col min="2045" max="2048" width="0" style="76" hidden="1" customWidth="1"/>
    <col min="2049" max="2049" width="32" style="76" customWidth="1"/>
    <col min="2050" max="2288" width="11.42578125" style="76"/>
    <col min="2289" max="2289" width="1.42578125" style="76" customWidth="1"/>
    <col min="2290" max="2290" width="3.28515625" style="76" customWidth="1"/>
    <col min="2291" max="2291" width="8" style="76" customWidth="1"/>
    <col min="2292" max="2292" width="5.42578125" style="76" customWidth="1"/>
    <col min="2293" max="2293" width="7.140625" style="76" customWidth="1"/>
    <col min="2294" max="2294" width="16.42578125" style="76" customWidth="1"/>
    <col min="2295" max="2295" width="3.5703125" style="76" customWidth="1"/>
    <col min="2296" max="2296" width="9" style="76" customWidth="1"/>
    <col min="2297" max="2297" width="11.28515625" style="76" customWidth="1"/>
    <col min="2298" max="2298" width="10.28515625" style="76" customWidth="1"/>
    <col min="2299" max="2299" width="11.42578125" style="76" customWidth="1"/>
    <col min="2300" max="2300" width="11.42578125" style="76"/>
    <col min="2301" max="2304" width="0" style="76" hidden="1" customWidth="1"/>
    <col min="2305" max="2305" width="32" style="76" customWidth="1"/>
    <col min="2306" max="2544" width="11.42578125" style="76"/>
    <col min="2545" max="2545" width="1.42578125" style="76" customWidth="1"/>
    <col min="2546" max="2546" width="3.28515625" style="76" customWidth="1"/>
    <col min="2547" max="2547" width="8" style="76" customWidth="1"/>
    <col min="2548" max="2548" width="5.42578125" style="76" customWidth="1"/>
    <col min="2549" max="2549" width="7.140625" style="76" customWidth="1"/>
    <col min="2550" max="2550" width="16.42578125" style="76" customWidth="1"/>
    <col min="2551" max="2551" width="3.5703125" style="76" customWidth="1"/>
    <col min="2552" max="2552" width="9" style="76" customWidth="1"/>
    <col min="2553" max="2553" width="11.28515625" style="76" customWidth="1"/>
    <col min="2554" max="2554" width="10.28515625" style="76" customWidth="1"/>
    <col min="2555" max="2555" width="11.42578125" style="76" customWidth="1"/>
    <col min="2556" max="2556" width="11.42578125" style="76"/>
    <col min="2557" max="2560" width="0" style="76" hidden="1" customWidth="1"/>
    <col min="2561" max="2561" width="32" style="76" customWidth="1"/>
    <col min="2562" max="2800" width="11.42578125" style="76"/>
    <col min="2801" max="2801" width="1.42578125" style="76" customWidth="1"/>
    <col min="2802" max="2802" width="3.28515625" style="76" customWidth="1"/>
    <col min="2803" max="2803" width="8" style="76" customWidth="1"/>
    <col min="2804" max="2804" width="5.42578125" style="76" customWidth="1"/>
    <col min="2805" max="2805" width="7.140625" style="76" customWidth="1"/>
    <col min="2806" max="2806" width="16.42578125" style="76" customWidth="1"/>
    <col min="2807" max="2807" width="3.5703125" style="76" customWidth="1"/>
    <col min="2808" max="2808" width="9" style="76" customWidth="1"/>
    <col min="2809" max="2809" width="11.28515625" style="76" customWidth="1"/>
    <col min="2810" max="2810" width="10.28515625" style="76" customWidth="1"/>
    <col min="2811" max="2811" width="11.42578125" style="76" customWidth="1"/>
    <col min="2812" max="2812" width="11.42578125" style="76"/>
    <col min="2813" max="2816" width="0" style="76" hidden="1" customWidth="1"/>
    <col min="2817" max="2817" width="32" style="76" customWidth="1"/>
    <col min="2818" max="3056" width="11.42578125" style="76"/>
    <col min="3057" max="3057" width="1.42578125" style="76" customWidth="1"/>
    <col min="3058" max="3058" width="3.28515625" style="76" customWidth="1"/>
    <col min="3059" max="3059" width="8" style="76" customWidth="1"/>
    <col min="3060" max="3060" width="5.42578125" style="76" customWidth="1"/>
    <col min="3061" max="3061" width="7.140625" style="76" customWidth="1"/>
    <col min="3062" max="3062" width="16.42578125" style="76" customWidth="1"/>
    <col min="3063" max="3063" width="3.5703125" style="76" customWidth="1"/>
    <col min="3064" max="3064" width="9" style="76" customWidth="1"/>
    <col min="3065" max="3065" width="11.28515625" style="76" customWidth="1"/>
    <col min="3066" max="3066" width="10.28515625" style="76" customWidth="1"/>
    <col min="3067" max="3067" width="11.42578125" style="76" customWidth="1"/>
    <col min="3068" max="3068" width="11.42578125" style="76"/>
    <col min="3069" max="3072" width="0" style="76" hidden="1" customWidth="1"/>
    <col min="3073" max="3073" width="32" style="76" customWidth="1"/>
    <col min="3074" max="3312" width="11.42578125" style="76"/>
    <col min="3313" max="3313" width="1.42578125" style="76" customWidth="1"/>
    <col min="3314" max="3314" width="3.28515625" style="76" customWidth="1"/>
    <col min="3315" max="3315" width="8" style="76" customWidth="1"/>
    <col min="3316" max="3316" width="5.42578125" style="76" customWidth="1"/>
    <col min="3317" max="3317" width="7.140625" style="76" customWidth="1"/>
    <col min="3318" max="3318" width="16.42578125" style="76" customWidth="1"/>
    <col min="3319" max="3319" width="3.5703125" style="76" customWidth="1"/>
    <col min="3320" max="3320" width="9" style="76" customWidth="1"/>
    <col min="3321" max="3321" width="11.28515625" style="76" customWidth="1"/>
    <col min="3322" max="3322" width="10.28515625" style="76" customWidth="1"/>
    <col min="3323" max="3323" width="11.42578125" style="76" customWidth="1"/>
    <col min="3324" max="3324" width="11.42578125" style="76"/>
    <col min="3325" max="3328" width="0" style="76" hidden="1" customWidth="1"/>
    <col min="3329" max="3329" width="32" style="76" customWidth="1"/>
    <col min="3330" max="3568" width="11.42578125" style="76"/>
    <col min="3569" max="3569" width="1.42578125" style="76" customWidth="1"/>
    <col min="3570" max="3570" width="3.28515625" style="76" customWidth="1"/>
    <col min="3571" max="3571" width="8" style="76" customWidth="1"/>
    <col min="3572" max="3572" width="5.42578125" style="76" customWidth="1"/>
    <col min="3573" max="3573" width="7.140625" style="76" customWidth="1"/>
    <col min="3574" max="3574" width="16.42578125" style="76" customWidth="1"/>
    <col min="3575" max="3575" width="3.5703125" style="76" customWidth="1"/>
    <col min="3576" max="3576" width="9" style="76" customWidth="1"/>
    <col min="3577" max="3577" width="11.28515625" style="76" customWidth="1"/>
    <col min="3578" max="3578" width="10.28515625" style="76" customWidth="1"/>
    <col min="3579" max="3579" width="11.42578125" style="76" customWidth="1"/>
    <col min="3580" max="3580" width="11.42578125" style="76"/>
    <col min="3581" max="3584" width="0" style="76" hidden="1" customWidth="1"/>
    <col min="3585" max="3585" width="32" style="76" customWidth="1"/>
    <col min="3586" max="3824" width="11.42578125" style="76"/>
    <col min="3825" max="3825" width="1.42578125" style="76" customWidth="1"/>
    <col min="3826" max="3826" width="3.28515625" style="76" customWidth="1"/>
    <col min="3827" max="3827" width="8" style="76" customWidth="1"/>
    <col min="3828" max="3828" width="5.42578125" style="76" customWidth="1"/>
    <col min="3829" max="3829" width="7.140625" style="76" customWidth="1"/>
    <col min="3830" max="3830" width="16.42578125" style="76" customWidth="1"/>
    <col min="3831" max="3831" width="3.5703125" style="76" customWidth="1"/>
    <col min="3832" max="3832" width="9" style="76" customWidth="1"/>
    <col min="3833" max="3833" width="11.28515625" style="76" customWidth="1"/>
    <col min="3834" max="3834" width="10.28515625" style="76" customWidth="1"/>
    <col min="3835" max="3835" width="11.42578125" style="76" customWidth="1"/>
    <col min="3836" max="3836" width="11.42578125" style="76"/>
    <col min="3837" max="3840" width="0" style="76" hidden="1" customWidth="1"/>
    <col min="3841" max="3841" width="32" style="76" customWidth="1"/>
    <col min="3842" max="4080" width="11.42578125" style="76"/>
    <col min="4081" max="4081" width="1.42578125" style="76" customWidth="1"/>
    <col min="4082" max="4082" width="3.28515625" style="76" customWidth="1"/>
    <col min="4083" max="4083" width="8" style="76" customWidth="1"/>
    <col min="4084" max="4084" width="5.42578125" style="76" customWidth="1"/>
    <col min="4085" max="4085" width="7.140625" style="76" customWidth="1"/>
    <col min="4086" max="4086" width="16.42578125" style="76" customWidth="1"/>
    <col min="4087" max="4087" width="3.5703125" style="76" customWidth="1"/>
    <col min="4088" max="4088" width="9" style="76" customWidth="1"/>
    <col min="4089" max="4089" width="11.28515625" style="76" customWidth="1"/>
    <col min="4090" max="4090" width="10.28515625" style="76" customWidth="1"/>
    <col min="4091" max="4091" width="11.42578125" style="76" customWidth="1"/>
    <col min="4092" max="4092" width="11.42578125" style="76"/>
    <col min="4093" max="4096" width="0" style="76" hidden="1" customWidth="1"/>
    <col min="4097" max="4097" width="32" style="76" customWidth="1"/>
    <col min="4098" max="4336" width="11.42578125" style="76"/>
    <col min="4337" max="4337" width="1.42578125" style="76" customWidth="1"/>
    <col min="4338" max="4338" width="3.28515625" style="76" customWidth="1"/>
    <col min="4339" max="4339" width="8" style="76" customWidth="1"/>
    <col min="4340" max="4340" width="5.42578125" style="76" customWidth="1"/>
    <col min="4341" max="4341" width="7.140625" style="76" customWidth="1"/>
    <col min="4342" max="4342" width="16.42578125" style="76" customWidth="1"/>
    <col min="4343" max="4343" width="3.5703125" style="76" customWidth="1"/>
    <col min="4344" max="4344" width="9" style="76" customWidth="1"/>
    <col min="4345" max="4345" width="11.28515625" style="76" customWidth="1"/>
    <col min="4346" max="4346" width="10.28515625" style="76" customWidth="1"/>
    <col min="4347" max="4347" width="11.42578125" style="76" customWidth="1"/>
    <col min="4348" max="4348" width="11.42578125" style="76"/>
    <col min="4349" max="4352" width="0" style="76" hidden="1" customWidth="1"/>
    <col min="4353" max="4353" width="32" style="76" customWidth="1"/>
    <col min="4354" max="4592" width="11.42578125" style="76"/>
    <col min="4593" max="4593" width="1.42578125" style="76" customWidth="1"/>
    <col min="4594" max="4594" width="3.28515625" style="76" customWidth="1"/>
    <col min="4595" max="4595" width="8" style="76" customWidth="1"/>
    <col min="4596" max="4596" width="5.42578125" style="76" customWidth="1"/>
    <col min="4597" max="4597" width="7.140625" style="76" customWidth="1"/>
    <col min="4598" max="4598" width="16.42578125" style="76" customWidth="1"/>
    <col min="4599" max="4599" width="3.5703125" style="76" customWidth="1"/>
    <col min="4600" max="4600" width="9" style="76" customWidth="1"/>
    <col min="4601" max="4601" width="11.28515625" style="76" customWidth="1"/>
    <col min="4602" max="4602" width="10.28515625" style="76" customWidth="1"/>
    <col min="4603" max="4603" width="11.42578125" style="76" customWidth="1"/>
    <col min="4604" max="4604" width="11.42578125" style="76"/>
    <col min="4605" max="4608" width="0" style="76" hidden="1" customWidth="1"/>
    <col min="4609" max="4609" width="32" style="76" customWidth="1"/>
    <col min="4610" max="4848" width="11.42578125" style="76"/>
    <col min="4849" max="4849" width="1.42578125" style="76" customWidth="1"/>
    <col min="4850" max="4850" width="3.28515625" style="76" customWidth="1"/>
    <col min="4851" max="4851" width="8" style="76" customWidth="1"/>
    <col min="4852" max="4852" width="5.42578125" style="76" customWidth="1"/>
    <col min="4853" max="4853" width="7.140625" style="76" customWidth="1"/>
    <col min="4854" max="4854" width="16.42578125" style="76" customWidth="1"/>
    <col min="4855" max="4855" width="3.5703125" style="76" customWidth="1"/>
    <col min="4856" max="4856" width="9" style="76" customWidth="1"/>
    <col min="4857" max="4857" width="11.28515625" style="76" customWidth="1"/>
    <col min="4858" max="4858" width="10.28515625" style="76" customWidth="1"/>
    <col min="4859" max="4859" width="11.42578125" style="76" customWidth="1"/>
    <col min="4860" max="4860" width="11.42578125" style="76"/>
    <col min="4861" max="4864" width="0" style="76" hidden="1" customWidth="1"/>
    <col min="4865" max="4865" width="32" style="76" customWidth="1"/>
    <col min="4866" max="5104" width="11.42578125" style="76"/>
    <col min="5105" max="5105" width="1.42578125" style="76" customWidth="1"/>
    <col min="5106" max="5106" width="3.28515625" style="76" customWidth="1"/>
    <col min="5107" max="5107" width="8" style="76" customWidth="1"/>
    <col min="5108" max="5108" width="5.42578125" style="76" customWidth="1"/>
    <col min="5109" max="5109" width="7.140625" style="76" customWidth="1"/>
    <col min="5110" max="5110" width="16.42578125" style="76" customWidth="1"/>
    <col min="5111" max="5111" width="3.5703125" style="76" customWidth="1"/>
    <col min="5112" max="5112" width="9" style="76" customWidth="1"/>
    <col min="5113" max="5113" width="11.28515625" style="76" customWidth="1"/>
    <col min="5114" max="5114" width="10.28515625" style="76" customWidth="1"/>
    <col min="5115" max="5115" width="11.42578125" style="76" customWidth="1"/>
    <col min="5116" max="5116" width="11.42578125" style="76"/>
    <col min="5117" max="5120" width="0" style="76" hidden="1" customWidth="1"/>
    <col min="5121" max="5121" width="32" style="76" customWidth="1"/>
    <col min="5122" max="5360" width="11.42578125" style="76"/>
    <col min="5361" max="5361" width="1.42578125" style="76" customWidth="1"/>
    <col min="5362" max="5362" width="3.28515625" style="76" customWidth="1"/>
    <col min="5363" max="5363" width="8" style="76" customWidth="1"/>
    <col min="5364" max="5364" width="5.42578125" style="76" customWidth="1"/>
    <col min="5365" max="5365" width="7.140625" style="76" customWidth="1"/>
    <col min="5366" max="5366" width="16.42578125" style="76" customWidth="1"/>
    <col min="5367" max="5367" width="3.5703125" style="76" customWidth="1"/>
    <col min="5368" max="5368" width="9" style="76" customWidth="1"/>
    <col min="5369" max="5369" width="11.28515625" style="76" customWidth="1"/>
    <col min="5370" max="5370" width="10.28515625" style="76" customWidth="1"/>
    <col min="5371" max="5371" width="11.42578125" style="76" customWidth="1"/>
    <col min="5372" max="5372" width="11.42578125" style="76"/>
    <col min="5373" max="5376" width="0" style="76" hidden="1" customWidth="1"/>
    <col min="5377" max="5377" width="32" style="76" customWidth="1"/>
    <col min="5378" max="5616" width="11.42578125" style="76"/>
    <col min="5617" max="5617" width="1.42578125" style="76" customWidth="1"/>
    <col min="5618" max="5618" width="3.28515625" style="76" customWidth="1"/>
    <col min="5619" max="5619" width="8" style="76" customWidth="1"/>
    <col min="5620" max="5620" width="5.42578125" style="76" customWidth="1"/>
    <col min="5621" max="5621" width="7.140625" style="76" customWidth="1"/>
    <col min="5622" max="5622" width="16.42578125" style="76" customWidth="1"/>
    <col min="5623" max="5623" width="3.5703125" style="76" customWidth="1"/>
    <col min="5624" max="5624" width="9" style="76" customWidth="1"/>
    <col min="5625" max="5625" width="11.28515625" style="76" customWidth="1"/>
    <col min="5626" max="5626" width="10.28515625" style="76" customWidth="1"/>
    <col min="5627" max="5627" width="11.42578125" style="76" customWidth="1"/>
    <col min="5628" max="5628" width="11.42578125" style="76"/>
    <col min="5629" max="5632" width="0" style="76" hidden="1" customWidth="1"/>
    <col min="5633" max="5633" width="32" style="76" customWidth="1"/>
    <col min="5634" max="5872" width="11.42578125" style="76"/>
    <col min="5873" max="5873" width="1.42578125" style="76" customWidth="1"/>
    <col min="5874" max="5874" width="3.28515625" style="76" customWidth="1"/>
    <col min="5875" max="5875" width="8" style="76" customWidth="1"/>
    <col min="5876" max="5876" width="5.42578125" style="76" customWidth="1"/>
    <col min="5877" max="5877" width="7.140625" style="76" customWidth="1"/>
    <col min="5878" max="5878" width="16.42578125" style="76" customWidth="1"/>
    <col min="5879" max="5879" width="3.5703125" style="76" customWidth="1"/>
    <col min="5880" max="5880" width="9" style="76" customWidth="1"/>
    <col min="5881" max="5881" width="11.28515625" style="76" customWidth="1"/>
    <col min="5882" max="5882" width="10.28515625" style="76" customWidth="1"/>
    <col min="5883" max="5883" width="11.42578125" style="76" customWidth="1"/>
    <col min="5884" max="5884" width="11.42578125" style="76"/>
    <col min="5885" max="5888" width="0" style="76" hidden="1" customWidth="1"/>
    <col min="5889" max="5889" width="32" style="76" customWidth="1"/>
    <col min="5890" max="6128" width="11.42578125" style="76"/>
    <col min="6129" max="6129" width="1.42578125" style="76" customWidth="1"/>
    <col min="6130" max="6130" width="3.28515625" style="76" customWidth="1"/>
    <col min="6131" max="6131" width="8" style="76" customWidth="1"/>
    <col min="6132" max="6132" width="5.42578125" style="76" customWidth="1"/>
    <col min="6133" max="6133" width="7.140625" style="76" customWidth="1"/>
    <col min="6134" max="6134" width="16.42578125" style="76" customWidth="1"/>
    <col min="6135" max="6135" width="3.5703125" style="76" customWidth="1"/>
    <col min="6136" max="6136" width="9" style="76" customWidth="1"/>
    <col min="6137" max="6137" width="11.28515625" style="76" customWidth="1"/>
    <col min="6138" max="6138" width="10.28515625" style="76" customWidth="1"/>
    <col min="6139" max="6139" width="11.42578125" style="76" customWidth="1"/>
    <col min="6140" max="6140" width="11.42578125" style="76"/>
    <col min="6141" max="6144" width="0" style="76" hidden="1" customWidth="1"/>
    <col min="6145" max="6145" width="32" style="76" customWidth="1"/>
    <col min="6146" max="6384" width="11.42578125" style="76"/>
    <col min="6385" max="6385" width="1.42578125" style="76" customWidth="1"/>
    <col min="6386" max="6386" width="3.28515625" style="76" customWidth="1"/>
    <col min="6387" max="6387" width="8" style="76" customWidth="1"/>
    <col min="6388" max="6388" width="5.42578125" style="76" customWidth="1"/>
    <col min="6389" max="6389" width="7.140625" style="76" customWidth="1"/>
    <col min="6390" max="6390" width="16.42578125" style="76" customWidth="1"/>
    <col min="6391" max="6391" width="3.5703125" style="76" customWidth="1"/>
    <col min="6392" max="6392" width="9" style="76" customWidth="1"/>
    <col min="6393" max="6393" width="11.28515625" style="76" customWidth="1"/>
    <col min="6394" max="6394" width="10.28515625" style="76" customWidth="1"/>
    <col min="6395" max="6395" width="11.42578125" style="76" customWidth="1"/>
    <col min="6396" max="6396" width="11.42578125" style="76"/>
    <col min="6397" max="6400" width="0" style="76" hidden="1" customWidth="1"/>
    <col min="6401" max="6401" width="32" style="76" customWidth="1"/>
    <col min="6402" max="6640" width="11.42578125" style="76"/>
    <col min="6641" max="6641" width="1.42578125" style="76" customWidth="1"/>
    <col min="6642" max="6642" width="3.28515625" style="76" customWidth="1"/>
    <col min="6643" max="6643" width="8" style="76" customWidth="1"/>
    <col min="6644" max="6644" width="5.42578125" style="76" customWidth="1"/>
    <col min="6645" max="6645" width="7.140625" style="76" customWidth="1"/>
    <col min="6646" max="6646" width="16.42578125" style="76" customWidth="1"/>
    <col min="6647" max="6647" width="3.5703125" style="76" customWidth="1"/>
    <col min="6648" max="6648" width="9" style="76" customWidth="1"/>
    <col min="6649" max="6649" width="11.28515625" style="76" customWidth="1"/>
    <col min="6650" max="6650" width="10.28515625" style="76" customWidth="1"/>
    <col min="6651" max="6651" width="11.42578125" style="76" customWidth="1"/>
    <col min="6652" max="6652" width="11.42578125" style="76"/>
    <col min="6653" max="6656" width="0" style="76" hidden="1" customWidth="1"/>
    <col min="6657" max="6657" width="32" style="76" customWidth="1"/>
    <col min="6658" max="6896" width="11.42578125" style="76"/>
    <col min="6897" max="6897" width="1.42578125" style="76" customWidth="1"/>
    <col min="6898" max="6898" width="3.28515625" style="76" customWidth="1"/>
    <col min="6899" max="6899" width="8" style="76" customWidth="1"/>
    <col min="6900" max="6900" width="5.42578125" style="76" customWidth="1"/>
    <col min="6901" max="6901" width="7.140625" style="76" customWidth="1"/>
    <col min="6902" max="6902" width="16.42578125" style="76" customWidth="1"/>
    <col min="6903" max="6903" width="3.5703125" style="76" customWidth="1"/>
    <col min="6904" max="6904" width="9" style="76" customWidth="1"/>
    <col min="6905" max="6905" width="11.28515625" style="76" customWidth="1"/>
    <col min="6906" max="6906" width="10.28515625" style="76" customWidth="1"/>
    <col min="6907" max="6907" width="11.42578125" style="76" customWidth="1"/>
    <col min="6908" max="6908" width="11.42578125" style="76"/>
    <col min="6909" max="6912" width="0" style="76" hidden="1" customWidth="1"/>
    <col min="6913" max="6913" width="32" style="76" customWidth="1"/>
    <col min="6914" max="7152" width="11.42578125" style="76"/>
    <col min="7153" max="7153" width="1.42578125" style="76" customWidth="1"/>
    <col min="7154" max="7154" width="3.28515625" style="76" customWidth="1"/>
    <col min="7155" max="7155" width="8" style="76" customWidth="1"/>
    <col min="7156" max="7156" width="5.42578125" style="76" customWidth="1"/>
    <col min="7157" max="7157" width="7.140625" style="76" customWidth="1"/>
    <col min="7158" max="7158" width="16.42578125" style="76" customWidth="1"/>
    <col min="7159" max="7159" width="3.5703125" style="76" customWidth="1"/>
    <col min="7160" max="7160" width="9" style="76" customWidth="1"/>
    <col min="7161" max="7161" width="11.28515625" style="76" customWidth="1"/>
    <col min="7162" max="7162" width="10.28515625" style="76" customWidth="1"/>
    <col min="7163" max="7163" width="11.42578125" style="76" customWidth="1"/>
    <col min="7164" max="7164" width="11.42578125" style="76"/>
    <col min="7165" max="7168" width="0" style="76" hidden="1" customWidth="1"/>
    <col min="7169" max="7169" width="32" style="76" customWidth="1"/>
    <col min="7170" max="7408" width="11.42578125" style="76"/>
    <col min="7409" max="7409" width="1.42578125" style="76" customWidth="1"/>
    <col min="7410" max="7410" width="3.28515625" style="76" customWidth="1"/>
    <col min="7411" max="7411" width="8" style="76" customWidth="1"/>
    <col min="7412" max="7412" width="5.42578125" style="76" customWidth="1"/>
    <col min="7413" max="7413" width="7.140625" style="76" customWidth="1"/>
    <col min="7414" max="7414" width="16.42578125" style="76" customWidth="1"/>
    <col min="7415" max="7415" width="3.5703125" style="76" customWidth="1"/>
    <col min="7416" max="7416" width="9" style="76" customWidth="1"/>
    <col min="7417" max="7417" width="11.28515625" style="76" customWidth="1"/>
    <col min="7418" max="7418" width="10.28515625" style="76" customWidth="1"/>
    <col min="7419" max="7419" width="11.42578125" style="76" customWidth="1"/>
    <col min="7420" max="7420" width="11.42578125" style="76"/>
    <col min="7421" max="7424" width="0" style="76" hidden="1" customWidth="1"/>
    <col min="7425" max="7425" width="32" style="76" customWidth="1"/>
    <col min="7426" max="7664" width="11.42578125" style="76"/>
    <col min="7665" max="7665" width="1.42578125" style="76" customWidth="1"/>
    <col min="7666" max="7666" width="3.28515625" style="76" customWidth="1"/>
    <col min="7667" max="7667" width="8" style="76" customWidth="1"/>
    <col min="7668" max="7668" width="5.42578125" style="76" customWidth="1"/>
    <col min="7669" max="7669" width="7.140625" style="76" customWidth="1"/>
    <col min="7670" max="7670" width="16.42578125" style="76" customWidth="1"/>
    <col min="7671" max="7671" width="3.5703125" style="76" customWidth="1"/>
    <col min="7672" max="7672" width="9" style="76" customWidth="1"/>
    <col min="7673" max="7673" width="11.28515625" style="76" customWidth="1"/>
    <col min="7674" max="7674" width="10.28515625" style="76" customWidth="1"/>
    <col min="7675" max="7675" width="11.42578125" style="76" customWidth="1"/>
    <col min="7676" max="7676" width="11.42578125" style="76"/>
    <col min="7677" max="7680" width="0" style="76" hidden="1" customWidth="1"/>
    <col min="7681" max="7681" width="32" style="76" customWidth="1"/>
    <col min="7682" max="7920" width="11.42578125" style="76"/>
    <col min="7921" max="7921" width="1.42578125" style="76" customWidth="1"/>
    <col min="7922" max="7922" width="3.28515625" style="76" customWidth="1"/>
    <col min="7923" max="7923" width="8" style="76" customWidth="1"/>
    <col min="7924" max="7924" width="5.42578125" style="76" customWidth="1"/>
    <col min="7925" max="7925" width="7.140625" style="76" customWidth="1"/>
    <col min="7926" max="7926" width="16.42578125" style="76" customWidth="1"/>
    <col min="7927" max="7927" width="3.5703125" style="76" customWidth="1"/>
    <col min="7928" max="7928" width="9" style="76" customWidth="1"/>
    <col min="7929" max="7929" width="11.28515625" style="76" customWidth="1"/>
    <col min="7930" max="7930" width="10.28515625" style="76" customWidth="1"/>
    <col min="7931" max="7931" width="11.42578125" style="76" customWidth="1"/>
    <col min="7932" max="7932" width="11.42578125" style="76"/>
    <col min="7933" max="7936" width="0" style="76" hidden="1" customWidth="1"/>
    <col min="7937" max="7937" width="32" style="76" customWidth="1"/>
    <col min="7938" max="8176" width="11.42578125" style="76"/>
    <col min="8177" max="8177" width="1.42578125" style="76" customWidth="1"/>
    <col min="8178" max="8178" width="3.28515625" style="76" customWidth="1"/>
    <col min="8179" max="8179" width="8" style="76" customWidth="1"/>
    <col min="8180" max="8180" width="5.42578125" style="76" customWidth="1"/>
    <col min="8181" max="8181" width="7.140625" style="76" customWidth="1"/>
    <col min="8182" max="8182" width="16.42578125" style="76" customWidth="1"/>
    <col min="8183" max="8183" width="3.5703125" style="76" customWidth="1"/>
    <col min="8184" max="8184" width="9" style="76" customWidth="1"/>
    <col min="8185" max="8185" width="11.28515625" style="76" customWidth="1"/>
    <col min="8186" max="8186" width="10.28515625" style="76" customWidth="1"/>
    <col min="8187" max="8187" width="11.42578125" style="76" customWidth="1"/>
    <col min="8188" max="8188" width="11.42578125" style="76"/>
    <col min="8189" max="8192" width="0" style="76" hidden="1" customWidth="1"/>
    <col min="8193" max="8193" width="32" style="76" customWidth="1"/>
    <col min="8194" max="8432" width="11.42578125" style="76"/>
    <col min="8433" max="8433" width="1.42578125" style="76" customWidth="1"/>
    <col min="8434" max="8434" width="3.28515625" style="76" customWidth="1"/>
    <col min="8435" max="8435" width="8" style="76" customWidth="1"/>
    <col min="8436" max="8436" width="5.42578125" style="76" customWidth="1"/>
    <col min="8437" max="8437" width="7.140625" style="76" customWidth="1"/>
    <col min="8438" max="8438" width="16.42578125" style="76" customWidth="1"/>
    <col min="8439" max="8439" width="3.5703125" style="76" customWidth="1"/>
    <col min="8440" max="8440" width="9" style="76" customWidth="1"/>
    <col min="8441" max="8441" width="11.28515625" style="76" customWidth="1"/>
    <col min="8442" max="8442" width="10.28515625" style="76" customWidth="1"/>
    <col min="8443" max="8443" width="11.42578125" style="76" customWidth="1"/>
    <col min="8444" max="8444" width="11.42578125" style="76"/>
    <col min="8445" max="8448" width="0" style="76" hidden="1" customWidth="1"/>
    <col min="8449" max="8449" width="32" style="76" customWidth="1"/>
    <col min="8450" max="8688" width="11.42578125" style="76"/>
    <col min="8689" max="8689" width="1.42578125" style="76" customWidth="1"/>
    <col min="8690" max="8690" width="3.28515625" style="76" customWidth="1"/>
    <col min="8691" max="8691" width="8" style="76" customWidth="1"/>
    <col min="8692" max="8692" width="5.42578125" style="76" customWidth="1"/>
    <col min="8693" max="8693" width="7.140625" style="76" customWidth="1"/>
    <col min="8694" max="8694" width="16.42578125" style="76" customWidth="1"/>
    <col min="8695" max="8695" width="3.5703125" style="76" customWidth="1"/>
    <col min="8696" max="8696" width="9" style="76" customWidth="1"/>
    <col min="8697" max="8697" width="11.28515625" style="76" customWidth="1"/>
    <col min="8698" max="8698" width="10.28515625" style="76" customWidth="1"/>
    <col min="8699" max="8699" width="11.42578125" style="76" customWidth="1"/>
    <col min="8700" max="8700" width="11.42578125" style="76"/>
    <col min="8701" max="8704" width="0" style="76" hidden="1" customWidth="1"/>
    <col min="8705" max="8705" width="32" style="76" customWidth="1"/>
    <col min="8706" max="8944" width="11.42578125" style="76"/>
    <col min="8945" max="8945" width="1.42578125" style="76" customWidth="1"/>
    <col min="8946" max="8946" width="3.28515625" style="76" customWidth="1"/>
    <col min="8947" max="8947" width="8" style="76" customWidth="1"/>
    <col min="8948" max="8948" width="5.42578125" style="76" customWidth="1"/>
    <col min="8949" max="8949" width="7.140625" style="76" customWidth="1"/>
    <col min="8950" max="8950" width="16.42578125" style="76" customWidth="1"/>
    <col min="8951" max="8951" width="3.5703125" style="76" customWidth="1"/>
    <col min="8952" max="8952" width="9" style="76" customWidth="1"/>
    <col min="8953" max="8953" width="11.28515625" style="76" customWidth="1"/>
    <col min="8954" max="8954" width="10.28515625" style="76" customWidth="1"/>
    <col min="8955" max="8955" width="11.42578125" style="76" customWidth="1"/>
    <col min="8956" max="8956" width="11.42578125" style="76"/>
    <col min="8957" max="8960" width="0" style="76" hidden="1" customWidth="1"/>
    <col min="8961" max="8961" width="32" style="76" customWidth="1"/>
    <col min="8962" max="9200" width="11.42578125" style="76"/>
    <col min="9201" max="9201" width="1.42578125" style="76" customWidth="1"/>
    <col min="9202" max="9202" width="3.28515625" style="76" customWidth="1"/>
    <col min="9203" max="9203" width="8" style="76" customWidth="1"/>
    <col min="9204" max="9204" width="5.42578125" style="76" customWidth="1"/>
    <col min="9205" max="9205" width="7.140625" style="76" customWidth="1"/>
    <col min="9206" max="9206" width="16.42578125" style="76" customWidth="1"/>
    <col min="9207" max="9207" width="3.5703125" style="76" customWidth="1"/>
    <col min="9208" max="9208" width="9" style="76" customWidth="1"/>
    <col min="9209" max="9209" width="11.28515625" style="76" customWidth="1"/>
    <col min="9210" max="9210" width="10.28515625" style="76" customWidth="1"/>
    <col min="9211" max="9211" width="11.42578125" style="76" customWidth="1"/>
    <col min="9212" max="9212" width="11.42578125" style="76"/>
    <col min="9213" max="9216" width="0" style="76" hidden="1" customWidth="1"/>
    <col min="9217" max="9217" width="32" style="76" customWidth="1"/>
    <col min="9218" max="9456" width="11.42578125" style="76"/>
    <col min="9457" max="9457" width="1.42578125" style="76" customWidth="1"/>
    <col min="9458" max="9458" width="3.28515625" style="76" customWidth="1"/>
    <col min="9459" max="9459" width="8" style="76" customWidth="1"/>
    <col min="9460" max="9460" width="5.42578125" style="76" customWidth="1"/>
    <col min="9461" max="9461" width="7.140625" style="76" customWidth="1"/>
    <col min="9462" max="9462" width="16.42578125" style="76" customWidth="1"/>
    <col min="9463" max="9463" width="3.5703125" style="76" customWidth="1"/>
    <col min="9464" max="9464" width="9" style="76" customWidth="1"/>
    <col min="9465" max="9465" width="11.28515625" style="76" customWidth="1"/>
    <col min="9466" max="9466" width="10.28515625" style="76" customWidth="1"/>
    <col min="9467" max="9467" width="11.42578125" style="76" customWidth="1"/>
    <col min="9468" max="9468" width="11.42578125" style="76"/>
    <col min="9469" max="9472" width="0" style="76" hidden="1" customWidth="1"/>
    <col min="9473" max="9473" width="32" style="76" customWidth="1"/>
    <col min="9474" max="9712" width="11.42578125" style="76"/>
    <col min="9713" max="9713" width="1.42578125" style="76" customWidth="1"/>
    <col min="9714" max="9714" width="3.28515625" style="76" customWidth="1"/>
    <col min="9715" max="9715" width="8" style="76" customWidth="1"/>
    <col min="9716" max="9716" width="5.42578125" style="76" customWidth="1"/>
    <col min="9717" max="9717" width="7.140625" style="76" customWidth="1"/>
    <col min="9718" max="9718" width="16.42578125" style="76" customWidth="1"/>
    <col min="9719" max="9719" width="3.5703125" style="76" customWidth="1"/>
    <col min="9720" max="9720" width="9" style="76" customWidth="1"/>
    <col min="9721" max="9721" width="11.28515625" style="76" customWidth="1"/>
    <col min="9722" max="9722" width="10.28515625" style="76" customWidth="1"/>
    <col min="9723" max="9723" width="11.42578125" style="76" customWidth="1"/>
    <col min="9724" max="9724" width="11.42578125" style="76"/>
    <col min="9725" max="9728" width="0" style="76" hidden="1" customWidth="1"/>
    <col min="9729" max="9729" width="32" style="76" customWidth="1"/>
    <col min="9730" max="9968" width="11.42578125" style="76"/>
    <col min="9969" max="9969" width="1.42578125" style="76" customWidth="1"/>
    <col min="9970" max="9970" width="3.28515625" style="76" customWidth="1"/>
    <col min="9971" max="9971" width="8" style="76" customWidth="1"/>
    <col min="9972" max="9972" width="5.42578125" style="76" customWidth="1"/>
    <col min="9973" max="9973" width="7.140625" style="76" customWidth="1"/>
    <col min="9974" max="9974" width="16.42578125" style="76" customWidth="1"/>
    <col min="9975" max="9975" width="3.5703125" style="76" customWidth="1"/>
    <col min="9976" max="9976" width="9" style="76" customWidth="1"/>
    <col min="9977" max="9977" width="11.28515625" style="76" customWidth="1"/>
    <col min="9978" max="9978" width="10.28515625" style="76" customWidth="1"/>
    <col min="9979" max="9979" width="11.42578125" style="76" customWidth="1"/>
    <col min="9980" max="9980" width="11.42578125" style="76"/>
    <col min="9981" max="9984" width="0" style="76" hidden="1" customWidth="1"/>
    <col min="9985" max="9985" width="32" style="76" customWidth="1"/>
    <col min="9986" max="10224" width="11.42578125" style="76"/>
    <col min="10225" max="10225" width="1.42578125" style="76" customWidth="1"/>
    <col min="10226" max="10226" width="3.28515625" style="76" customWidth="1"/>
    <col min="10227" max="10227" width="8" style="76" customWidth="1"/>
    <col min="10228" max="10228" width="5.42578125" style="76" customWidth="1"/>
    <col min="10229" max="10229" width="7.140625" style="76" customWidth="1"/>
    <col min="10230" max="10230" width="16.42578125" style="76" customWidth="1"/>
    <col min="10231" max="10231" width="3.5703125" style="76" customWidth="1"/>
    <col min="10232" max="10232" width="9" style="76" customWidth="1"/>
    <col min="10233" max="10233" width="11.28515625" style="76" customWidth="1"/>
    <col min="10234" max="10234" width="10.28515625" style="76" customWidth="1"/>
    <col min="10235" max="10235" width="11.42578125" style="76" customWidth="1"/>
    <col min="10236" max="10236" width="11.42578125" style="76"/>
    <col min="10237" max="10240" width="0" style="76" hidden="1" customWidth="1"/>
    <col min="10241" max="10241" width="32" style="76" customWidth="1"/>
    <col min="10242" max="10480" width="11.42578125" style="76"/>
    <col min="10481" max="10481" width="1.42578125" style="76" customWidth="1"/>
    <col min="10482" max="10482" width="3.28515625" style="76" customWidth="1"/>
    <col min="10483" max="10483" width="8" style="76" customWidth="1"/>
    <col min="10484" max="10484" width="5.42578125" style="76" customWidth="1"/>
    <col min="10485" max="10485" width="7.140625" style="76" customWidth="1"/>
    <col min="10486" max="10486" width="16.42578125" style="76" customWidth="1"/>
    <col min="10487" max="10487" width="3.5703125" style="76" customWidth="1"/>
    <col min="10488" max="10488" width="9" style="76" customWidth="1"/>
    <col min="10489" max="10489" width="11.28515625" style="76" customWidth="1"/>
    <col min="10490" max="10490" width="10.28515625" style="76" customWidth="1"/>
    <col min="10491" max="10491" width="11.42578125" style="76" customWidth="1"/>
    <col min="10492" max="10492" width="11.42578125" style="76"/>
    <col min="10493" max="10496" width="0" style="76" hidden="1" customWidth="1"/>
    <col min="10497" max="10497" width="32" style="76" customWidth="1"/>
    <col min="10498" max="10736" width="11.42578125" style="76"/>
    <col min="10737" max="10737" width="1.42578125" style="76" customWidth="1"/>
    <col min="10738" max="10738" width="3.28515625" style="76" customWidth="1"/>
    <col min="10739" max="10739" width="8" style="76" customWidth="1"/>
    <col min="10740" max="10740" width="5.42578125" style="76" customWidth="1"/>
    <col min="10741" max="10741" width="7.140625" style="76" customWidth="1"/>
    <col min="10742" max="10742" width="16.42578125" style="76" customWidth="1"/>
    <col min="10743" max="10743" width="3.5703125" style="76" customWidth="1"/>
    <col min="10744" max="10744" width="9" style="76" customWidth="1"/>
    <col min="10745" max="10745" width="11.28515625" style="76" customWidth="1"/>
    <col min="10746" max="10746" width="10.28515625" style="76" customWidth="1"/>
    <col min="10747" max="10747" width="11.42578125" style="76" customWidth="1"/>
    <col min="10748" max="10748" width="11.42578125" style="76"/>
    <col min="10749" max="10752" width="0" style="76" hidden="1" customWidth="1"/>
    <col min="10753" max="10753" width="32" style="76" customWidth="1"/>
    <col min="10754" max="10992" width="11.42578125" style="76"/>
    <col min="10993" max="10993" width="1.42578125" style="76" customWidth="1"/>
    <col min="10994" max="10994" width="3.28515625" style="76" customWidth="1"/>
    <col min="10995" max="10995" width="8" style="76" customWidth="1"/>
    <col min="10996" max="10996" width="5.42578125" style="76" customWidth="1"/>
    <col min="10997" max="10997" width="7.140625" style="76" customWidth="1"/>
    <col min="10998" max="10998" width="16.42578125" style="76" customWidth="1"/>
    <col min="10999" max="10999" width="3.5703125" style="76" customWidth="1"/>
    <col min="11000" max="11000" width="9" style="76" customWidth="1"/>
    <col min="11001" max="11001" width="11.28515625" style="76" customWidth="1"/>
    <col min="11002" max="11002" width="10.28515625" style="76" customWidth="1"/>
    <col min="11003" max="11003" width="11.42578125" style="76" customWidth="1"/>
    <col min="11004" max="11004" width="11.42578125" style="76"/>
    <col min="11005" max="11008" width="0" style="76" hidden="1" customWidth="1"/>
    <col min="11009" max="11009" width="32" style="76" customWidth="1"/>
    <col min="11010" max="11248" width="11.42578125" style="76"/>
    <col min="11249" max="11249" width="1.42578125" style="76" customWidth="1"/>
    <col min="11250" max="11250" width="3.28515625" style="76" customWidth="1"/>
    <col min="11251" max="11251" width="8" style="76" customWidth="1"/>
    <col min="11252" max="11252" width="5.42578125" style="76" customWidth="1"/>
    <col min="11253" max="11253" width="7.140625" style="76" customWidth="1"/>
    <col min="11254" max="11254" width="16.42578125" style="76" customWidth="1"/>
    <col min="11255" max="11255" width="3.5703125" style="76" customWidth="1"/>
    <col min="11256" max="11256" width="9" style="76" customWidth="1"/>
    <col min="11257" max="11257" width="11.28515625" style="76" customWidth="1"/>
    <col min="11258" max="11258" width="10.28515625" style="76" customWidth="1"/>
    <col min="11259" max="11259" width="11.42578125" style="76" customWidth="1"/>
    <col min="11260" max="11260" width="11.42578125" style="76"/>
    <col min="11261" max="11264" width="0" style="76" hidden="1" customWidth="1"/>
    <col min="11265" max="11265" width="32" style="76" customWidth="1"/>
    <col min="11266" max="11504" width="11.42578125" style="76"/>
    <col min="11505" max="11505" width="1.42578125" style="76" customWidth="1"/>
    <col min="11506" max="11506" width="3.28515625" style="76" customWidth="1"/>
    <col min="11507" max="11507" width="8" style="76" customWidth="1"/>
    <col min="11508" max="11508" width="5.42578125" style="76" customWidth="1"/>
    <col min="11509" max="11509" width="7.140625" style="76" customWidth="1"/>
    <col min="11510" max="11510" width="16.42578125" style="76" customWidth="1"/>
    <col min="11511" max="11511" width="3.5703125" style="76" customWidth="1"/>
    <col min="11512" max="11512" width="9" style="76" customWidth="1"/>
    <col min="11513" max="11513" width="11.28515625" style="76" customWidth="1"/>
    <col min="11514" max="11514" width="10.28515625" style="76" customWidth="1"/>
    <col min="11515" max="11515" width="11.42578125" style="76" customWidth="1"/>
    <col min="11516" max="11516" width="11.42578125" style="76"/>
    <col min="11517" max="11520" width="0" style="76" hidden="1" customWidth="1"/>
    <col min="11521" max="11521" width="32" style="76" customWidth="1"/>
    <col min="11522" max="11760" width="11.42578125" style="76"/>
    <col min="11761" max="11761" width="1.42578125" style="76" customWidth="1"/>
    <col min="11762" max="11762" width="3.28515625" style="76" customWidth="1"/>
    <col min="11763" max="11763" width="8" style="76" customWidth="1"/>
    <col min="11764" max="11764" width="5.42578125" style="76" customWidth="1"/>
    <col min="11765" max="11765" width="7.140625" style="76" customWidth="1"/>
    <col min="11766" max="11766" width="16.42578125" style="76" customWidth="1"/>
    <col min="11767" max="11767" width="3.5703125" style="76" customWidth="1"/>
    <col min="11768" max="11768" width="9" style="76" customWidth="1"/>
    <col min="11769" max="11769" width="11.28515625" style="76" customWidth="1"/>
    <col min="11770" max="11770" width="10.28515625" style="76" customWidth="1"/>
    <col min="11771" max="11771" width="11.42578125" style="76" customWidth="1"/>
    <col min="11772" max="11772" width="11.42578125" style="76"/>
    <col min="11773" max="11776" width="0" style="76" hidden="1" customWidth="1"/>
    <col min="11777" max="11777" width="32" style="76" customWidth="1"/>
    <col min="11778" max="12016" width="11.42578125" style="76"/>
    <col min="12017" max="12017" width="1.42578125" style="76" customWidth="1"/>
    <col min="12018" max="12018" width="3.28515625" style="76" customWidth="1"/>
    <col min="12019" max="12019" width="8" style="76" customWidth="1"/>
    <col min="12020" max="12020" width="5.42578125" style="76" customWidth="1"/>
    <col min="12021" max="12021" width="7.140625" style="76" customWidth="1"/>
    <col min="12022" max="12022" width="16.42578125" style="76" customWidth="1"/>
    <col min="12023" max="12023" width="3.5703125" style="76" customWidth="1"/>
    <col min="12024" max="12024" width="9" style="76" customWidth="1"/>
    <col min="12025" max="12025" width="11.28515625" style="76" customWidth="1"/>
    <col min="12026" max="12026" width="10.28515625" style="76" customWidth="1"/>
    <col min="12027" max="12027" width="11.42578125" style="76" customWidth="1"/>
    <col min="12028" max="12028" width="11.42578125" style="76"/>
    <col min="12029" max="12032" width="0" style="76" hidden="1" customWidth="1"/>
    <col min="12033" max="12033" width="32" style="76" customWidth="1"/>
    <col min="12034" max="12272" width="11.42578125" style="76"/>
    <col min="12273" max="12273" width="1.42578125" style="76" customWidth="1"/>
    <col min="12274" max="12274" width="3.28515625" style="76" customWidth="1"/>
    <col min="12275" max="12275" width="8" style="76" customWidth="1"/>
    <col min="12276" max="12276" width="5.42578125" style="76" customWidth="1"/>
    <col min="12277" max="12277" width="7.140625" style="76" customWidth="1"/>
    <col min="12278" max="12278" width="16.42578125" style="76" customWidth="1"/>
    <col min="12279" max="12279" width="3.5703125" style="76" customWidth="1"/>
    <col min="12280" max="12280" width="9" style="76" customWidth="1"/>
    <col min="12281" max="12281" width="11.28515625" style="76" customWidth="1"/>
    <col min="12282" max="12282" width="10.28515625" style="76" customWidth="1"/>
    <col min="12283" max="12283" width="11.42578125" style="76" customWidth="1"/>
    <col min="12284" max="12284" width="11.42578125" style="76"/>
    <col min="12285" max="12288" width="0" style="76" hidden="1" customWidth="1"/>
    <col min="12289" max="12289" width="32" style="76" customWidth="1"/>
    <col min="12290" max="12528" width="11.42578125" style="76"/>
    <col min="12529" max="12529" width="1.42578125" style="76" customWidth="1"/>
    <col min="12530" max="12530" width="3.28515625" style="76" customWidth="1"/>
    <col min="12531" max="12531" width="8" style="76" customWidth="1"/>
    <col min="12532" max="12532" width="5.42578125" style="76" customWidth="1"/>
    <col min="12533" max="12533" width="7.140625" style="76" customWidth="1"/>
    <col min="12534" max="12534" width="16.42578125" style="76" customWidth="1"/>
    <col min="12535" max="12535" width="3.5703125" style="76" customWidth="1"/>
    <col min="12536" max="12536" width="9" style="76" customWidth="1"/>
    <col min="12537" max="12537" width="11.28515625" style="76" customWidth="1"/>
    <col min="12538" max="12538" width="10.28515625" style="76" customWidth="1"/>
    <col min="12539" max="12539" width="11.42578125" style="76" customWidth="1"/>
    <col min="12540" max="12540" width="11.42578125" style="76"/>
    <col min="12541" max="12544" width="0" style="76" hidden="1" customWidth="1"/>
    <col min="12545" max="12545" width="32" style="76" customWidth="1"/>
    <col min="12546" max="12784" width="11.42578125" style="76"/>
    <col min="12785" max="12785" width="1.42578125" style="76" customWidth="1"/>
    <col min="12786" max="12786" width="3.28515625" style="76" customWidth="1"/>
    <col min="12787" max="12787" width="8" style="76" customWidth="1"/>
    <col min="12788" max="12788" width="5.42578125" style="76" customWidth="1"/>
    <col min="12789" max="12789" width="7.140625" style="76" customWidth="1"/>
    <col min="12790" max="12790" width="16.42578125" style="76" customWidth="1"/>
    <col min="12791" max="12791" width="3.5703125" style="76" customWidth="1"/>
    <col min="12792" max="12792" width="9" style="76" customWidth="1"/>
    <col min="12793" max="12793" width="11.28515625" style="76" customWidth="1"/>
    <col min="12794" max="12794" width="10.28515625" style="76" customWidth="1"/>
    <col min="12795" max="12795" width="11.42578125" style="76" customWidth="1"/>
    <col min="12796" max="12796" width="11.42578125" style="76"/>
    <col min="12797" max="12800" width="0" style="76" hidden="1" customWidth="1"/>
    <col min="12801" max="12801" width="32" style="76" customWidth="1"/>
    <col min="12802" max="13040" width="11.42578125" style="76"/>
    <col min="13041" max="13041" width="1.42578125" style="76" customWidth="1"/>
    <col min="13042" max="13042" width="3.28515625" style="76" customWidth="1"/>
    <col min="13043" max="13043" width="8" style="76" customWidth="1"/>
    <col min="13044" max="13044" width="5.42578125" style="76" customWidth="1"/>
    <col min="13045" max="13045" width="7.140625" style="76" customWidth="1"/>
    <col min="13046" max="13046" width="16.42578125" style="76" customWidth="1"/>
    <col min="13047" max="13047" width="3.5703125" style="76" customWidth="1"/>
    <col min="13048" max="13048" width="9" style="76" customWidth="1"/>
    <col min="13049" max="13049" width="11.28515625" style="76" customWidth="1"/>
    <col min="13050" max="13050" width="10.28515625" style="76" customWidth="1"/>
    <col min="13051" max="13051" width="11.42578125" style="76" customWidth="1"/>
    <col min="13052" max="13052" width="11.42578125" style="76"/>
    <col min="13053" max="13056" width="0" style="76" hidden="1" customWidth="1"/>
    <col min="13057" max="13057" width="32" style="76" customWidth="1"/>
    <col min="13058" max="13296" width="11.42578125" style="76"/>
    <col min="13297" max="13297" width="1.42578125" style="76" customWidth="1"/>
    <col min="13298" max="13298" width="3.28515625" style="76" customWidth="1"/>
    <col min="13299" max="13299" width="8" style="76" customWidth="1"/>
    <col min="13300" max="13300" width="5.42578125" style="76" customWidth="1"/>
    <col min="13301" max="13301" width="7.140625" style="76" customWidth="1"/>
    <col min="13302" max="13302" width="16.42578125" style="76" customWidth="1"/>
    <col min="13303" max="13303" width="3.5703125" style="76" customWidth="1"/>
    <col min="13304" max="13304" width="9" style="76" customWidth="1"/>
    <col min="13305" max="13305" width="11.28515625" style="76" customWidth="1"/>
    <col min="13306" max="13306" width="10.28515625" style="76" customWidth="1"/>
    <col min="13307" max="13307" width="11.42578125" style="76" customWidth="1"/>
    <col min="13308" max="13308" width="11.42578125" style="76"/>
    <col min="13309" max="13312" width="0" style="76" hidden="1" customWidth="1"/>
    <col min="13313" max="13313" width="32" style="76" customWidth="1"/>
    <col min="13314" max="13552" width="11.42578125" style="76"/>
    <col min="13553" max="13553" width="1.42578125" style="76" customWidth="1"/>
    <col min="13554" max="13554" width="3.28515625" style="76" customWidth="1"/>
    <col min="13555" max="13555" width="8" style="76" customWidth="1"/>
    <col min="13556" max="13556" width="5.42578125" style="76" customWidth="1"/>
    <col min="13557" max="13557" width="7.140625" style="76" customWidth="1"/>
    <col min="13558" max="13558" width="16.42578125" style="76" customWidth="1"/>
    <col min="13559" max="13559" width="3.5703125" style="76" customWidth="1"/>
    <col min="13560" max="13560" width="9" style="76" customWidth="1"/>
    <col min="13561" max="13561" width="11.28515625" style="76" customWidth="1"/>
    <col min="13562" max="13562" width="10.28515625" style="76" customWidth="1"/>
    <col min="13563" max="13563" width="11.42578125" style="76" customWidth="1"/>
    <col min="13564" max="13564" width="11.42578125" style="76"/>
    <col min="13565" max="13568" width="0" style="76" hidden="1" customWidth="1"/>
    <col min="13569" max="13569" width="32" style="76" customWidth="1"/>
    <col min="13570" max="13808" width="11.42578125" style="76"/>
    <col min="13809" max="13809" width="1.42578125" style="76" customWidth="1"/>
    <col min="13810" max="13810" width="3.28515625" style="76" customWidth="1"/>
    <col min="13811" max="13811" width="8" style="76" customWidth="1"/>
    <col min="13812" max="13812" width="5.42578125" style="76" customWidth="1"/>
    <col min="13813" max="13813" width="7.140625" style="76" customWidth="1"/>
    <col min="13814" max="13814" width="16.42578125" style="76" customWidth="1"/>
    <col min="13815" max="13815" width="3.5703125" style="76" customWidth="1"/>
    <col min="13816" max="13816" width="9" style="76" customWidth="1"/>
    <col min="13817" max="13817" width="11.28515625" style="76" customWidth="1"/>
    <col min="13818" max="13818" width="10.28515625" style="76" customWidth="1"/>
    <col min="13819" max="13819" width="11.42578125" style="76" customWidth="1"/>
    <col min="13820" max="13820" width="11.42578125" style="76"/>
    <col min="13821" max="13824" width="0" style="76" hidden="1" customWidth="1"/>
    <col min="13825" max="13825" width="32" style="76" customWidth="1"/>
    <col min="13826" max="14064" width="11.42578125" style="76"/>
    <col min="14065" max="14065" width="1.42578125" style="76" customWidth="1"/>
    <col min="14066" max="14066" width="3.28515625" style="76" customWidth="1"/>
    <col min="14067" max="14067" width="8" style="76" customWidth="1"/>
    <col min="14068" max="14068" width="5.42578125" style="76" customWidth="1"/>
    <col min="14069" max="14069" width="7.140625" style="76" customWidth="1"/>
    <col min="14070" max="14070" width="16.42578125" style="76" customWidth="1"/>
    <col min="14071" max="14071" width="3.5703125" style="76" customWidth="1"/>
    <col min="14072" max="14072" width="9" style="76" customWidth="1"/>
    <col min="14073" max="14073" width="11.28515625" style="76" customWidth="1"/>
    <col min="14074" max="14074" width="10.28515625" style="76" customWidth="1"/>
    <col min="14075" max="14075" width="11.42578125" style="76" customWidth="1"/>
    <col min="14076" max="14076" width="11.42578125" style="76"/>
    <col min="14077" max="14080" width="0" style="76" hidden="1" customWidth="1"/>
    <col min="14081" max="14081" width="32" style="76" customWidth="1"/>
    <col min="14082" max="14320" width="11.42578125" style="76"/>
    <col min="14321" max="14321" width="1.42578125" style="76" customWidth="1"/>
    <col min="14322" max="14322" width="3.28515625" style="76" customWidth="1"/>
    <col min="14323" max="14323" width="8" style="76" customWidth="1"/>
    <col min="14324" max="14324" width="5.42578125" style="76" customWidth="1"/>
    <col min="14325" max="14325" width="7.140625" style="76" customWidth="1"/>
    <col min="14326" max="14326" width="16.42578125" style="76" customWidth="1"/>
    <col min="14327" max="14327" width="3.5703125" style="76" customWidth="1"/>
    <col min="14328" max="14328" width="9" style="76" customWidth="1"/>
    <col min="14329" max="14329" width="11.28515625" style="76" customWidth="1"/>
    <col min="14330" max="14330" width="10.28515625" style="76" customWidth="1"/>
    <col min="14331" max="14331" width="11.42578125" style="76" customWidth="1"/>
    <col min="14332" max="14332" width="11.42578125" style="76"/>
    <col min="14333" max="14336" width="0" style="76" hidden="1" customWidth="1"/>
    <col min="14337" max="14337" width="32" style="76" customWidth="1"/>
    <col min="14338" max="14576" width="11.42578125" style="76"/>
    <col min="14577" max="14577" width="1.42578125" style="76" customWidth="1"/>
    <col min="14578" max="14578" width="3.28515625" style="76" customWidth="1"/>
    <col min="14579" max="14579" width="8" style="76" customWidth="1"/>
    <col min="14580" max="14580" width="5.42578125" style="76" customWidth="1"/>
    <col min="14581" max="14581" width="7.140625" style="76" customWidth="1"/>
    <col min="14582" max="14582" width="16.42578125" style="76" customWidth="1"/>
    <col min="14583" max="14583" width="3.5703125" style="76" customWidth="1"/>
    <col min="14584" max="14584" width="9" style="76" customWidth="1"/>
    <col min="14585" max="14585" width="11.28515625" style="76" customWidth="1"/>
    <col min="14586" max="14586" width="10.28515625" style="76" customWidth="1"/>
    <col min="14587" max="14587" width="11.42578125" style="76" customWidth="1"/>
    <col min="14588" max="14588" width="11.42578125" style="76"/>
    <col min="14589" max="14592" width="0" style="76" hidden="1" customWidth="1"/>
    <col min="14593" max="14593" width="32" style="76" customWidth="1"/>
    <col min="14594" max="14832" width="11.42578125" style="76"/>
    <col min="14833" max="14833" width="1.42578125" style="76" customWidth="1"/>
    <col min="14834" max="14834" width="3.28515625" style="76" customWidth="1"/>
    <col min="14835" max="14835" width="8" style="76" customWidth="1"/>
    <col min="14836" max="14836" width="5.42578125" style="76" customWidth="1"/>
    <col min="14837" max="14837" width="7.140625" style="76" customWidth="1"/>
    <col min="14838" max="14838" width="16.42578125" style="76" customWidth="1"/>
    <col min="14839" max="14839" width="3.5703125" style="76" customWidth="1"/>
    <col min="14840" max="14840" width="9" style="76" customWidth="1"/>
    <col min="14841" max="14841" width="11.28515625" style="76" customWidth="1"/>
    <col min="14842" max="14842" width="10.28515625" style="76" customWidth="1"/>
    <col min="14843" max="14843" width="11.42578125" style="76" customWidth="1"/>
    <col min="14844" max="14844" width="11.42578125" style="76"/>
    <col min="14845" max="14848" width="0" style="76" hidden="1" customWidth="1"/>
    <col min="14849" max="14849" width="32" style="76" customWidth="1"/>
    <col min="14850" max="15088" width="11.42578125" style="76"/>
    <col min="15089" max="15089" width="1.42578125" style="76" customWidth="1"/>
    <col min="15090" max="15090" width="3.28515625" style="76" customWidth="1"/>
    <col min="15091" max="15091" width="8" style="76" customWidth="1"/>
    <col min="15092" max="15092" width="5.42578125" style="76" customWidth="1"/>
    <col min="15093" max="15093" width="7.140625" style="76" customWidth="1"/>
    <col min="15094" max="15094" width="16.42578125" style="76" customWidth="1"/>
    <col min="15095" max="15095" width="3.5703125" style="76" customWidth="1"/>
    <col min="15096" max="15096" width="9" style="76" customWidth="1"/>
    <col min="15097" max="15097" width="11.28515625" style="76" customWidth="1"/>
    <col min="15098" max="15098" width="10.28515625" style="76" customWidth="1"/>
    <col min="15099" max="15099" width="11.42578125" style="76" customWidth="1"/>
    <col min="15100" max="15100" width="11.42578125" style="76"/>
    <col min="15101" max="15104" width="0" style="76" hidden="1" customWidth="1"/>
    <col min="15105" max="15105" width="32" style="76" customWidth="1"/>
    <col min="15106" max="15344" width="11.42578125" style="76"/>
    <col min="15345" max="15345" width="1.42578125" style="76" customWidth="1"/>
    <col min="15346" max="15346" width="3.28515625" style="76" customWidth="1"/>
    <col min="15347" max="15347" width="8" style="76" customWidth="1"/>
    <col min="15348" max="15348" width="5.42578125" style="76" customWidth="1"/>
    <col min="15349" max="15349" width="7.140625" style="76" customWidth="1"/>
    <col min="15350" max="15350" width="16.42578125" style="76" customWidth="1"/>
    <col min="15351" max="15351" width="3.5703125" style="76" customWidth="1"/>
    <col min="15352" max="15352" width="9" style="76" customWidth="1"/>
    <col min="15353" max="15353" width="11.28515625" style="76" customWidth="1"/>
    <col min="15354" max="15354" width="10.28515625" style="76" customWidth="1"/>
    <col min="15355" max="15355" width="11.42578125" style="76" customWidth="1"/>
    <col min="15356" max="15356" width="11.42578125" style="76"/>
    <col min="15357" max="15360" width="0" style="76" hidden="1" customWidth="1"/>
    <col min="15361" max="15361" width="32" style="76" customWidth="1"/>
    <col min="15362" max="15600" width="11.42578125" style="76"/>
    <col min="15601" max="15601" width="1.42578125" style="76" customWidth="1"/>
    <col min="15602" max="15602" width="3.28515625" style="76" customWidth="1"/>
    <col min="15603" max="15603" width="8" style="76" customWidth="1"/>
    <col min="15604" max="15604" width="5.42578125" style="76" customWidth="1"/>
    <col min="15605" max="15605" width="7.140625" style="76" customWidth="1"/>
    <col min="15606" max="15606" width="16.42578125" style="76" customWidth="1"/>
    <col min="15607" max="15607" width="3.5703125" style="76" customWidth="1"/>
    <col min="15608" max="15608" width="9" style="76" customWidth="1"/>
    <col min="15609" max="15609" width="11.28515625" style="76" customWidth="1"/>
    <col min="15610" max="15610" width="10.28515625" style="76" customWidth="1"/>
    <col min="15611" max="15611" width="11.42578125" style="76" customWidth="1"/>
    <col min="15612" max="15612" width="11.42578125" style="76"/>
    <col min="15613" max="15616" width="0" style="76" hidden="1" customWidth="1"/>
    <col min="15617" max="15617" width="32" style="76" customWidth="1"/>
    <col min="15618" max="15856" width="11.42578125" style="76"/>
    <col min="15857" max="15857" width="1.42578125" style="76" customWidth="1"/>
    <col min="15858" max="15858" width="3.28515625" style="76" customWidth="1"/>
    <col min="15859" max="15859" width="8" style="76" customWidth="1"/>
    <col min="15860" max="15860" width="5.42578125" style="76" customWidth="1"/>
    <col min="15861" max="15861" width="7.140625" style="76" customWidth="1"/>
    <col min="15862" max="15862" width="16.42578125" style="76" customWidth="1"/>
    <col min="15863" max="15863" width="3.5703125" style="76" customWidth="1"/>
    <col min="15864" max="15864" width="9" style="76" customWidth="1"/>
    <col min="15865" max="15865" width="11.28515625" style="76" customWidth="1"/>
    <col min="15866" max="15866" width="10.28515625" style="76" customWidth="1"/>
    <col min="15867" max="15867" width="11.42578125" style="76" customWidth="1"/>
    <col min="15868" max="15868" width="11.42578125" style="76"/>
    <col min="15869" max="15872" width="0" style="76" hidden="1" customWidth="1"/>
    <col min="15873" max="15873" width="32" style="76" customWidth="1"/>
    <col min="15874" max="16112" width="11.42578125" style="76"/>
    <col min="16113" max="16113" width="1.42578125" style="76" customWidth="1"/>
    <col min="16114" max="16114" width="3.28515625" style="76" customWidth="1"/>
    <col min="16115" max="16115" width="8" style="76" customWidth="1"/>
    <col min="16116" max="16116" width="5.42578125" style="76" customWidth="1"/>
    <col min="16117" max="16117" width="7.140625" style="76" customWidth="1"/>
    <col min="16118" max="16118" width="16.42578125" style="76" customWidth="1"/>
    <col min="16119" max="16119" width="3.5703125" style="76" customWidth="1"/>
    <col min="16120" max="16120" width="9" style="76" customWidth="1"/>
    <col min="16121" max="16121" width="11.28515625" style="76" customWidth="1"/>
    <col min="16122" max="16122" width="10.28515625" style="76" customWidth="1"/>
    <col min="16123" max="16123" width="11.42578125" style="76" customWidth="1"/>
    <col min="16124" max="16124" width="11.42578125" style="76"/>
    <col min="16125" max="16128" width="0" style="76" hidden="1" customWidth="1"/>
    <col min="16129" max="16129" width="32" style="76" customWidth="1"/>
    <col min="16130" max="16384" width="11.42578125" style="76"/>
  </cols>
  <sheetData>
    <row r="1" spans="1:7" ht="11.25" customHeight="1" x14ac:dyDescent="0.25">
      <c r="A1" s="74"/>
      <c r="B1" s="74"/>
      <c r="C1" s="72"/>
      <c r="D1" s="72" t="s">
        <v>86</v>
      </c>
      <c r="E1" s="75"/>
      <c r="F1" s="317" t="s">
        <v>301</v>
      </c>
      <c r="G1" s="317"/>
    </row>
    <row r="2" spans="1:7" ht="11.25" customHeight="1" x14ac:dyDescent="0.25">
      <c r="A2" s="74"/>
      <c r="B2" s="74"/>
      <c r="C2" s="77"/>
      <c r="D2" s="77" t="s">
        <v>87</v>
      </c>
      <c r="E2" s="75"/>
      <c r="F2" s="317"/>
      <c r="G2" s="317"/>
    </row>
    <row r="3" spans="1:7" ht="11.25" customHeight="1" x14ac:dyDescent="0.25">
      <c r="A3" s="74"/>
      <c r="B3" s="74"/>
      <c r="C3" s="77"/>
      <c r="D3" s="77" t="s">
        <v>88</v>
      </c>
      <c r="E3" s="75"/>
      <c r="F3" s="317"/>
      <c r="G3" s="317"/>
    </row>
    <row r="4" spans="1:7" ht="11.25" customHeight="1" x14ac:dyDescent="0.25">
      <c r="A4" s="74"/>
      <c r="B4" s="74"/>
      <c r="C4" s="77"/>
      <c r="D4" s="77" t="s">
        <v>89</v>
      </c>
      <c r="E4" s="75"/>
      <c r="F4" s="317"/>
      <c r="G4" s="317"/>
    </row>
    <row r="5" spans="1:7" ht="11.25" customHeight="1" x14ac:dyDescent="0.25">
      <c r="A5" s="74"/>
      <c r="B5" s="74"/>
      <c r="C5" s="78"/>
      <c r="D5" s="78" t="s">
        <v>90</v>
      </c>
      <c r="E5" s="75"/>
      <c r="F5" s="317"/>
      <c r="G5" s="317"/>
    </row>
    <row r="6" spans="1:7" ht="14.25" customHeight="1" x14ac:dyDescent="0.25">
      <c r="B6" s="79"/>
      <c r="C6" s="80"/>
      <c r="D6" s="81"/>
      <c r="E6" s="81"/>
      <c r="F6" s="82"/>
      <c r="G6" s="83"/>
    </row>
    <row r="7" spans="1:7" ht="20.25" customHeight="1" x14ac:dyDescent="0.35">
      <c r="B7" s="28" t="s">
        <v>30</v>
      </c>
      <c r="C7" s="29"/>
      <c r="D7" s="29"/>
      <c r="E7" s="29"/>
      <c r="F7" s="29"/>
      <c r="G7" s="73" t="s">
        <v>183</v>
      </c>
    </row>
    <row r="8" spans="1:7" s="84" customFormat="1" ht="14.1" customHeight="1" x14ac:dyDescent="0.25">
      <c r="D8" s="39"/>
      <c r="E8" s="39"/>
      <c r="F8" s="39"/>
      <c r="G8" s="39"/>
    </row>
    <row r="9" spans="1:7" s="33" customFormat="1" ht="14.1" customHeight="1" x14ac:dyDescent="0.25">
      <c r="B9" s="318" t="s">
        <v>146</v>
      </c>
      <c r="C9" s="319"/>
      <c r="D9" s="320"/>
      <c r="E9" s="318" t="s">
        <v>0</v>
      </c>
      <c r="F9" s="319"/>
      <c r="G9" s="320"/>
    </row>
    <row r="10" spans="1:7" s="33" customFormat="1" ht="14.1" customHeight="1" x14ac:dyDescent="0.25">
      <c r="B10" s="30" t="s">
        <v>95</v>
      </c>
      <c r="C10" s="315"/>
      <c r="D10" s="316"/>
      <c r="E10" s="31" t="s">
        <v>95</v>
      </c>
      <c r="F10" s="315"/>
      <c r="G10" s="316"/>
    </row>
    <row r="11" spans="1:7" s="33" customFormat="1" ht="14.1" customHeight="1" x14ac:dyDescent="0.25">
      <c r="B11" s="31" t="s">
        <v>96</v>
      </c>
      <c r="C11" s="315"/>
      <c r="D11" s="316"/>
      <c r="E11" s="31" t="s">
        <v>152</v>
      </c>
      <c r="F11" s="315"/>
      <c r="G11" s="316"/>
    </row>
    <row r="12" spans="1:7" s="33" customFormat="1" ht="14.1" customHeight="1" x14ac:dyDescent="0.25">
      <c r="B12" s="32" t="s">
        <v>97</v>
      </c>
      <c r="C12" s="315"/>
      <c r="D12" s="316"/>
      <c r="E12" s="31" t="s">
        <v>1</v>
      </c>
      <c r="F12" s="315"/>
      <c r="G12" s="316"/>
    </row>
    <row r="13" spans="1:7" s="33" customFormat="1" ht="14.1" customHeight="1" x14ac:dyDescent="0.25">
      <c r="B13" s="30" t="s">
        <v>98</v>
      </c>
      <c r="C13" s="315"/>
      <c r="D13" s="316"/>
      <c r="E13" s="31" t="s">
        <v>98</v>
      </c>
      <c r="F13" s="315"/>
      <c r="G13" s="316"/>
    </row>
    <row r="14" spans="1:7" s="33" customFormat="1" ht="14.1" customHeight="1" x14ac:dyDescent="0.25">
      <c r="B14" s="30" t="s">
        <v>99</v>
      </c>
      <c r="C14" s="315"/>
      <c r="D14" s="316"/>
      <c r="E14" s="31" t="s">
        <v>99</v>
      </c>
      <c r="F14" s="315"/>
      <c r="G14" s="316"/>
    </row>
    <row r="15" spans="1:7" s="33" customFormat="1" ht="14.1" customHeight="1" x14ac:dyDescent="0.25">
      <c r="B15" s="31" t="s">
        <v>100</v>
      </c>
      <c r="C15" s="321"/>
      <c r="D15" s="322"/>
      <c r="E15" s="31" t="s">
        <v>100</v>
      </c>
      <c r="F15" s="321"/>
      <c r="G15" s="322"/>
    </row>
    <row r="16" spans="1:7" s="33" customFormat="1" ht="14.1" customHeight="1" x14ac:dyDescent="0.25">
      <c r="B16" s="31" t="s">
        <v>101</v>
      </c>
      <c r="C16" s="323"/>
      <c r="D16" s="316"/>
      <c r="E16" s="31" t="s">
        <v>101</v>
      </c>
      <c r="F16" s="323"/>
      <c r="G16" s="316"/>
    </row>
    <row r="17" spans="1:7" s="36" customFormat="1" ht="28.35" customHeight="1" x14ac:dyDescent="0.25">
      <c r="B17" s="35" t="s">
        <v>2</v>
      </c>
      <c r="D17" s="37"/>
      <c r="E17" s="37"/>
      <c r="F17" s="37"/>
      <c r="G17" s="37"/>
    </row>
    <row r="18" spans="1:7" s="85" customFormat="1" ht="14.1" customHeight="1" x14ac:dyDescent="0.2">
      <c r="B18" s="356" t="s">
        <v>281</v>
      </c>
      <c r="C18" s="357"/>
      <c r="D18" s="358"/>
      <c r="E18" s="359"/>
      <c r="F18" s="359"/>
      <c r="G18" s="359"/>
    </row>
    <row r="19" spans="1:7" s="170" customFormat="1" ht="14.1" customHeight="1" x14ac:dyDescent="0.25">
      <c r="B19" s="355" t="str">
        <f>IF(D18="","EGID (Adresszeile leer)",CONCATENATE("EGID ","(",GWR!B2,")"))</f>
        <v>EGID (Adresszeile leer)</v>
      </c>
      <c r="C19" s="354"/>
      <c r="D19" s="164" t="str">
        <f>IF(D18="","Adresszeile leer",GWR!C3)</f>
        <v>Adresszeile leer</v>
      </c>
      <c r="E19" s="169"/>
      <c r="F19" s="171" t="str">
        <f>HYPERLINK("http://map.geo.admin.ch/?ch.bfs.gebaeude_wohnungs_register="&amp;D19&amp;"_0&amp;lang=de&amp;topic=ech&amp;zoom=10&amp;crosshair=circle", "Link Karte")</f>
        <v>Link Karte</v>
      </c>
      <c r="G19" s="172" t="str">
        <f>HYPERLINK("https://api.geo.admin.ch/rest/services/ech/MapServer/ch.bfs.gebaeude_wohnungs_register/" &amp; GWR!B3 &amp; "/extendedHtmlPopup?lang=de", "Link Daten GWR")</f>
        <v>Link Daten GWR</v>
      </c>
    </row>
    <row r="20" spans="1:7" s="63" customFormat="1" ht="14.1" customHeight="1" x14ac:dyDescent="0.2">
      <c r="B20" s="324" t="s">
        <v>153</v>
      </c>
      <c r="C20" s="325"/>
      <c r="D20" s="86"/>
      <c r="E20" s="71" t="s">
        <v>163</v>
      </c>
      <c r="F20" s="161"/>
      <c r="G20" s="87"/>
    </row>
    <row r="21" spans="1:7" s="63" customFormat="1" ht="14.1" customHeight="1" x14ac:dyDescent="0.25">
      <c r="B21" s="324" t="s">
        <v>164</v>
      </c>
      <c r="C21" s="354"/>
      <c r="D21" s="88"/>
      <c r="E21" s="71" t="s">
        <v>119</v>
      </c>
      <c r="F21" s="161"/>
      <c r="G21" s="87"/>
    </row>
    <row r="22" spans="1:7" s="63" customFormat="1" ht="14.1" customHeight="1" x14ac:dyDescent="0.25">
      <c r="B22" s="324" t="s">
        <v>120</v>
      </c>
      <c r="C22" s="325"/>
      <c r="D22" s="86" t="s">
        <v>63</v>
      </c>
      <c r="E22" s="360" t="s">
        <v>118</v>
      </c>
      <c r="F22" s="361"/>
      <c r="G22" s="173"/>
    </row>
    <row r="23" spans="1:7" s="63" customFormat="1" ht="14.1" customHeight="1" x14ac:dyDescent="0.2">
      <c r="B23" s="344" t="s">
        <v>172</v>
      </c>
      <c r="C23" s="298"/>
      <c r="D23" s="298"/>
      <c r="E23" s="298"/>
      <c r="F23" s="298"/>
      <c r="G23" s="299"/>
    </row>
    <row r="24" spans="1:7" s="63" customFormat="1" ht="14.1" customHeight="1" x14ac:dyDescent="0.2">
      <c r="B24" s="350"/>
      <c r="C24" s="351"/>
      <c r="D24" s="351"/>
      <c r="E24" s="351"/>
      <c r="F24" s="351"/>
      <c r="G24" s="302"/>
    </row>
    <row r="25" spans="1:7" s="63" customFormat="1" ht="14.1" customHeight="1" x14ac:dyDescent="0.2">
      <c r="B25" s="300"/>
      <c r="C25" s="351"/>
      <c r="D25" s="351"/>
      <c r="E25" s="351"/>
      <c r="F25" s="351"/>
      <c r="G25" s="302"/>
    </row>
    <row r="26" spans="1:7" s="55" customFormat="1" ht="14.1" customHeight="1" x14ac:dyDescent="0.2">
      <c r="B26" s="303"/>
      <c r="C26" s="304"/>
      <c r="D26" s="304"/>
      <c r="E26" s="304"/>
      <c r="F26" s="304"/>
      <c r="G26" s="305"/>
    </row>
    <row r="27" spans="1:7" s="55" customFormat="1" ht="28.35" customHeight="1" x14ac:dyDescent="0.25">
      <c r="B27" s="35" t="s">
        <v>33</v>
      </c>
      <c r="C27" s="38"/>
      <c r="D27" s="39"/>
      <c r="E27" s="39"/>
      <c r="F27" s="39"/>
      <c r="G27" s="39"/>
    </row>
    <row r="28" spans="1:7" s="95" customFormat="1" ht="30" customHeight="1" x14ac:dyDescent="0.25">
      <c r="A28" s="89"/>
      <c r="B28" s="90" t="s">
        <v>117</v>
      </c>
      <c r="C28" s="91"/>
      <c r="D28" s="92" t="s">
        <v>77</v>
      </c>
      <c r="E28" s="92" t="s">
        <v>165</v>
      </c>
      <c r="F28" s="93" t="s">
        <v>78</v>
      </c>
      <c r="G28" s="94" t="s">
        <v>154</v>
      </c>
    </row>
    <row r="29" spans="1:7" s="101" customFormat="1" ht="13.5" customHeight="1" x14ac:dyDescent="0.2">
      <c r="A29" s="33"/>
      <c r="B29" s="96"/>
      <c r="C29" s="97"/>
      <c r="D29" s="98"/>
      <c r="E29" s="99"/>
      <c r="F29" s="100"/>
      <c r="G29" s="97"/>
    </row>
    <row r="30" spans="1:7" s="101" customFormat="1" ht="14.1" customHeight="1" x14ac:dyDescent="0.2">
      <c r="A30" s="33"/>
      <c r="B30" s="96"/>
      <c r="C30" s="102"/>
      <c r="D30" s="103"/>
      <c r="E30" s="104"/>
      <c r="F30" s="100"/>
      <c r="G30" s="102"/>
    </row>
    <row r="31" spans="1:7" s="101" customFormat="1" ht="14.1" customHeight="1" x14ac:dyDescent="0.2">
      <c r="A31" s="33"/>
      <c r="B31" s="96"/>
      <c r="C31" s="102"/>
      <c r="D31" s="103"/>
      <c r="E31" s="104"/>
      <c r="F31" s="100"/>
      <c r="G31" s="102"/>
    </row>
    <row r="32" spans="1:7" s="101" customFormat="1" ht="14.1" customHeight="1" x14ac:dyDescent="0.2">
      <c r="A32" s="33"/>
      <c r="B32" s="90" t="s">
        <v>122</v>
      </c>
      <c r="C32" s="105" t="str">
        <f>IF(C29="","",ROUND(SUM(C29:C31)/COUNT(C29:C31),0))</f>
        <v/>
      </c>
      <c r="D32" s="106" t="str">
        <f>IF(D29="","",ROUND(SUM(D29:D31)/COUNT(D29:D31),0))</f>
        <v/>
      </c>
      <c r="E32" s="105" t="str">
        <f>IF(E29="","",ROUND(SUM(E29:E31)/COUNT(E29:E31),0))</f>
        <v/>
      </c>
      <c r="F32" s="107" t="str">
        <f>IF(F29="","",ROUND(SUM(F29:F31)/COUNT(F29:F31),0))</f>
        <v/>
      </c>
      <c r="G32" s="105" t="str">
        <f>IF(G29="","",ROUND(SUM(G29:G31)/COUNT(G29:G31),0))</f>
        <v/>
      </c>
    </row>
    <row r="33" spans="1:7" s="101" customFormat="1" ht="14.1" customHeight="1" x14ac:dyDescent="0.2">
      <c r="A33" s="33"/>
      <c r="B33" s="90" t="s">
        <v>121</v>
      </c>
      <c r="C33" s="108"/>
      <c r="D33" s="109" t="str">
        <f>IF(D32="","",ROUND(D32*10.6,0))</f>
        <v/>
      </c>
      <c r="E33" s="108" t="str">
        <f>IF(E32="","",ROUND(E32*4,0))</f>
        <v/>
      </c>
      <c r="F33" s="109" t="str">
        <f>IF(F32="","",ROUND(F32*1800,0))</f>
        <v/>
      </c>
      <c r="G33" s="108" t="str">
        <f>IF(G32="","",ROUND(G32,0))</f>
        <v/>
      </c>
    </row>
    <row r="34" spans="1:7" s="33" customFormat="1" ht="4.5" customHeight="1" x14ac:dyDescent="0.2">
      <c r="B34" s="40"/>
      <c r="C34" s="41"/>
      <c r="D34" s="42"/>
      <c r="E34" s="41"/>
      <c r="F34" s="42"/>
      <c r="G34" s="41"/>
    </row>
    <row r="35" spans="1:7" s="85" customFormat="1" ht="14.1" customHeight="1" x14ac:dyDescent="0.25">
      <c r="B35" s="329" t="s">
        <v>102</v>
      </c>
      <c r="C35" s="330"/>
      <c r="D35" s="330"/>
      <c r="E35" s="330"/>
      <c r="F35" s="179"/>
      <c r="G35" s="110">
        <f>SUM(C33:G33)</f>
        <v>0</v>
      </c>
    </row>
    <row r="36" spans="1:7" ht="28.35" customHeight="1" x14ac:dyDescent="0.25">
      <c r="A36" s="84"/>
      <c r="B36" s="35" t="s">
        <v>123</v>
      </c>
      <c r="C36" s="111"/>
      <c r="D36" s="111"/>
      <c r="E36" s="111"/>
      <c r="F36" s="112"/>
      <c r="G36" s="112"/>
    </row>
    <row r="37" spans="1:7" s="101" customFormat="1" ht="14.1" customHeight="1" x14ac:dyDescent="0.25">
      <c r="A37" s="33"/>
      <c r="B37" s="331"/>
      <c r="C37" s="246"/>
      <c r="D37" s="246"/>
      <c r="E37" s="113" t="s">
        <v>103</v>
      </c>
      <c r="F37" s="114" t="s">
        <v>104</v>
      </c>
      <c r="G37" s="115"/>
    </row>
    <row r="38" spans="1:7" s="101" customFormat="1" ht="14.1" customHeight="1" x14ac:dyDescent="0.25">
      <c r="B38" s="332" t="s">
        <v>82</v>
      </c>
      <c r="C38" s="333"/>
      <c r="D38" s="334"/>
      <c r="E38" s="43">
        <v>750</v>
      </c>
      <c r="F38" s="116">
        <f>G21</f>
        <v>0</v>
      </c>
      <c r="G38" s="110">
        <f>1000*F38</f>
        <v>0</v>
      </c>
    </row>
    <row r="39" spans="1:7" ht="28.35" customHeight="1" x14ac:dyDescent="0.25">
      <c r="B39" s="35" t="s">
        <v>79</v>
      </c>
    </row>
    <row r="40" spans="1:7" s="101" customFormat="1" ht="17.45" customHeight="1" x14ac:dyDescent="0.2">
      <c r="B40" s="326" t="s">
        <v>133</v>
      </c>
      <c r="C40" s="246"/>
      <c r="D40" s="335">
        <f>IF(B38=Warmwassererzegung!A2,G35-G38,IF(B38=Warmwassererzegung!A3,G35-0.5*G38,IF(B38=Warmwassererzegung!A4,G35,"FEHLER")))</f>
        <v>0</v>
      </c>
      <c r="E40" s="337"/>
      <c r="F40" s="352" t="s">
        <v>105</v>
      </c>
      <c r="G40" s="353"/>
    </row>
    <row r="41" spans="1:7" s="101" customFormat="1" ht="17.45" customHeight="1" x14ac:dyDescent="0.2">
      <c r="B41" s="246"/>
      <c r="C41" s="246"/>
      <c r="D41" s="336"/>
      <c r="E41" s="338"/>
      <c r="F41" s="339" t="e">
        <f ca="1">Klassierung!B7</f>
        <v>#DIV/0!</v>
      </c>
      <c r="G41" s="340"/>
    </row>
    <row r="42" spans="1:7" s="101" customFormat="1" ht="17.45" customHeight="1" x14ac:dyDescent="0.2">
      <c r="B42" s="326" t="s">
        <v>167</v>
      </c>
      <c r="C42" s="246"/>
      <c r="D42" s="327" t="e">
        <f>D40/G20</f>
        <v>#DIV/0!</v>
      </c>
      <c r="E42" s="338"/>
      <c r="F42" s="341"/>
      <c r="G42" s="340"/>
    </row>
    <row r="43" spans="1:7" s="101" customFormat="1" ht="17.45" customHeight="1" x14ac:dyDescent="0.2">
      <c r="B43" s="246"/>
      <c r="C43" s="246"/>
      <c r="D43" s="328"/>
      <c r="E43" s="338"/>
      <c r="F43" s="342"/>
      <c r="G43" s="343"/>
    </row>
    <row r="44" spans="1:7" s="84" customFormat="1" ht="9" customHeight="1" x14ac:dyDescent="0.25">
      <c r="B44" s="117"/>
      <c r="C44" s="118"/>
      <c r="D44" s="119"/>
      <c r="E44" s="120"/>
      <c r="F44" s="121"/>
      <c r="G44" s="121"/>
    </row>
    <row r="45" spans="1:7" ht="16.5" customHeight="1" x14ac:dyDescent="0.25">
      <c r="B45" s="344" t="s">
        <v>173</v>
      </c>
      <c r="C45" s="345"/>
      <c r="D45" s="345"/>
      <c r="E45" s="345"/>
      <c r="F45" s="345"/>
      <c r="G45" s="346"/>
    </row>
    <row r="46" spans="1:7" ht="52.5" customHeight="1" x14ac:dyDescent="0.25">
      <c r="B46" s="347"/>
      <c r="C46" s="348"/>
      <c r="D46" s="348"/>
      <c r="E46" s="348"/>
      <c r="F46" s="348"/>
      <c r="G46" s="349"/>
    </row>
    <row r="47" spans="1:7" s="44" customFormat="1" ht="3" customHeight="1" x14ac:dyDescent="0.25">
      <c r="E47" s="37"/>
      <c r="F47" s="37"/>
      <c r="G47" s="37"/>
    </row>
    <row r="48" spans="1:7" s="44" customFormat="1" ht="1.5" customHeight="1" x14ac:dyDescent="0.25">
      <c r="E48" s="37"/>
      <c r="F48" s="37"/>
      <c r="G48" s="37"/>
    </row>
    <row r="49" spans="2:7" s="36" customFormat="1" ht="28.35" customHeight="1" x14ac:dyDescent="0.3">
      <c r="B49" s="259" t="s">
        <v>83</v>
      </c>
      <c r="C49" s="260"/>
      <c r="D49" s="260"/>
      <c r="E49" s="37"/>
      <c r="F49" s="37"/>
      <c r="G49" s="37"/>
    </row>
    <row r="50" spans="2:7" s="45" customFormat="1" ht="5.85" customHeight="1" x14ac:dyDescent="0.25">
      <c r="B50" s="46"/>
      <c r="C50" s="46"/>
      <c r="D50" s="46"/>
      <c r="E50" s="46"/>
      <c r="F50" s="47"/>
      <c r="G50" s="48"/>
    </row>
    <row r="51" spans="2:7" s="45" customFormat="1" ht="17.100000000000001" customHeight="1" x14ac:dyDescent="0.25">
      <c r="B51" s="215" t="s">
        <v>124</v>
      </c>
      <c r="C51" s="216"/>
      <c r="D51" s="194" t="s">
        <v>137</v>
      </c>
      <c r="E51" s="195"/>
      <c r="F51" s="196"/>
      <c r="G51" s="197"/>
    </row>
    <row r="52" spans="2:7" s="45" customFormat="1" ht="14.1" customHeight="1" x14ac:dyDescent="0.25">
      <c r="B52" s="183" t="s">
        <v>132</v>
      </c>
      <c r="C52" s="198"/>
      <c r="D52" s="201" t="s">
        <v>125</v>
      </c>
      <c r="E52" s="202"/>
      <c r="F52" s="202"/>
      <c r="G52" s="203"/>
    </row>
    <row r="53" spans="2:7" s="45" customFormat="1" ht="14.1" customHeight="1" x14ac:dyDescent="0.25">
      <c r="B53" s="199"/>
      <c r="C53" s="200"/>
      <c r="D53" s="204"/>
      <c r="E53" s="205"/>
      <c r="F53" s="205"/>
      <c r="G53" s="206"/>
    </row>
    <row r="54" spans="2:7" s="45" customFormat="1" ht="14.1" customHeight="1" x14ac:dyDescent="0.25">
      <c r="B54" s="199"/>
      <c r="C54" s="200"/>
      <c r="D54" s="207"/>
      <c r="E54" s="208"/>
      <c r="F54" s="208"/>
      <c r="G54" s="209"/>
    </row>
    <row r="55" spans="2:7" s="45" customFormat="1" ht="14.1" customHeight="1" x14ac:dyDescent="0.25">
      <c r="B55" s="199"/>
      <c r="C55" s="200"/>
      <c r="D55" s="207"/>
      <c r="E55" s="208"/>
      <c r="F55" s="208"/>
      <c r="G55" s="209"/>
    </row>
    <row r="56" spans="2:7" s="45" customFormat="1" ht="14.1" customHeight="1" x14ac:dyDescent="0.25">
      <c r="B56" s="199"/>
      <c r="C56" s="200"/>
      <c r="D56" s="210"/>
      <c r="E56" s="211"/>
      <c r="F56" s="211"/>
      <c r="G56" s="212"/>
    </row>
    <row r="57" spans="2:7" s="45" customFormat="1" ht="14.1" customHeight="1" x14ac:dyDescent="0.25">
      <c r="B57" s="199"/>
      <c r="C57" s="200"/>
      <c r="D57" s="201" t="s">
        <v>126</v>
      </c>
      <c r="E57" s="202"/>
      <c r="F57" s="202"/>
      <c r="G57" s="203"/>
    </row>
    <row r="58" spans="2:7" s="45" customFormat="1" ht="14.1" customHeight="1" x14ac:dyDescent="0.25">
      <c r="B58" s="199"/>
      <c r="C58" s="200"/>
      <c r="D58" s="204"/>
      <c r="E58" s="205"/>
      <c r="F58" s="205"/>
      <c r="G58" s="206"/>
    </row>
    <row r="59" spans="2:7" s="45" customFormat="1" ht="14.1" customHeight="1" x14ac:dyDescent="0.25">
      <c r="B59" s="199"/>
      <c r="C59" s="200"/>
      <c r="D59" s="207"/>
      <c r="E59" s="208"/>
      <c r="F59" s="208"/>
      <c r="G59" s="209"/>
    </row>
    <row r="60" spans="2:7" s="45" customFormat="1" ht="14.1" customHeight="1" x14ac:dyDescent="0.25">
      <c r="B60" s="185"/>
      <c r="C60" s="186"/>
      <c r="D60" s="207"/>
      <c r="E60" s="208"/>
      <c r="F60" s="208"/>
      <c r="G60" s="209"/>
    </row>
    <row r="61" spans="2:7" s="45" customFormat="1" ht="14.1" customHeight="1" x14ac:dyDescent="0.25">
      <c r="B61" s="187"/>
      <c r="C61" s="188"/>
      <c r="D61" s="210"/>
      <c r="E61" s="211"/>
      <c r="F61" s="211"/>
      <c r="G61" s="212"/>
    </row>
    <row r="62" spans="2:7" s="45" customFormat="1" ht="14.1" customHeight="1" x14ac:dyDescent="0.25">
      <c r="B62" s="180" t="s">
        <v>129</v>
      </c>
      <c r="C62" s="179"/>
      <c r="D62" s="122">
        <f>G22</f>
        <v>0</v>
      </c>
      <c r="E62" s="213" t="s">
        <v>127</v>
      </c>
      <c r="F62" s="214"/>
      <c r="G62" s="123" t="e">
        <f>IF(D63="","",D62+D63)</f>
        <v>#N/A</v>
      </c>
    </row>
    <row r="63" spans="2:7" s="45" customFormat="1" ht="14.1" customHeight="1" x14ac:dyDescent="0.25">
      <c r="B63" s="180" t="s">
        <v>130</v>
      </c>
      <c r="C63" s="179"/>
      <c r="D63" s="122" t="e">
        <f>INDEX(Auswahlfelder!$B$5:$C$14,MATCH(F51,Auswahlfelder!$A$5:$A$14,0),MATCH("Lebensdauer",Auswahlfelder!$B$3:$C$3,0))</f>
        <v>#N/A</v>
      </c>
      <c r="E63" s="178" t="s">
        <v>175</v>
      </c>
      <c r="F63" s="179"/>
      <c r="G63" s="124"/>
    </row>
    <row r="64" spans="2:7" s="45" customFormat="1" ht="14.1" customHeight="1" x14ac:dyDescent="0.25">
      <c r="B64" s="178" t="s">
        <v>174</v>
      </c>
      <c r="C64" s="179"/>
      <c r="D64" s="122"/>
      <c r="E64" s="178" t="s">
        <v>136</v>
      </c>
      <c r="F64" s="179"/>
      <c r="G64" s="125" t="e">
        <f>D64*INDEX(Auswahlfelder!$B$5:$C$14,MATCH(F51,Auswahlfelder!$A$5:$A$14,0),MATCH("Erneuerungskosten",Auswahlfelder!$B$3:$C$3,0))</f>
        <v>#N/A</v>
      </c>
    </row>
    <row r="65" spans="2:7" s="45" customFormat="1" ht="14.1" customHeight="1" x14ac:dyDescent="0.25">
      <c r="B65" s="180" t="s">
        <v>176</v>
      </c>
      <c r="C65" s="179"/>
      <c r="D65" s="126"/>
      <c r="E65" s="181" t="s">
        <v>169</v>
      </c>
      <c r="F65" s="182"/>
      <c r="G65" s="127" t="e">
        <f>D64*INDEX(Auswahlfelder!$B$5:$D$14,MATCH(F51,Auswahlfelder!$A$5:$A$14,0),MATCH("Foerderbeitrag",Auswahlfelder!$B$3:$D$3,0))</f>
        <v>#N/A</v>
      </c>
    </row>
    <row r="66" spans="2:7" s="45" customFormat="1" ht="28.35" customHeight="1" x14ac:dyDescent="0.25">
      <c r="E66" s="49"/>
      <c r="F66" s="47"/>
      <c r="G66" s="50"/>
    </row>
    <row r="67" spans="2:7" s="45" customFormat="1" ht="17.100000000000001" customHeight="1" x14ac:dyDescent="0.25">
      <c r="B67" s="215" t="s">
        <v>124</v>
      </c>
      <c r="C67" s="216"/>
      <c r="D67" s="194" t="s">
        <v>137</v>
      </c>
      <c r="E67" s="306"/>
      <c r="F67" s="196"/>
      <c r="G67" s="307"/>
    </row>
    <row r="68" spans="2:7" s="45" customFormat="1" ht="14.1" customHeight="1" x14ac:dyDescent="0.25">
      <c r="B68" s="183" t="s">
        <v>132</v>
      </c>
      <c r="C68" s="308"/>
      <c r="D68" s="201" t="s">
        <v>125</v>
      </c>
      <c r="E68" s="313"/>
      <c r="F68" s="313"/>
      <c r="G68" s="314"/>
    </row>
    <row r="69" spans="2:7" s="45" customFormat="1" ht="14.1" customHeight="1" x14ac:dyDescent="0.25">
      <c r="B69" s="309"/>
      <c r="C69" s="310"/>
      <c r="D69" s="204"/>
      <c r="E69" s="276"/>
      <c r="F69" s="276"/>
      <c r="G69" s="277"/>
    </row>
    <row r="70" spans="2:7" s="45" customFormat="1" ht="14.1" customHeight="1" x14ac:dyDescent="0.25">
      <c r="B70" s="309"/>
      <c r="C70" s="310"/>
      <c r="D70" s="278"/>
      <c r="E70" s="279"/>
      <c r="F70" s="279"/>
      <c r="G70" s="280"/>
    </row>
    <row r="71" spans="2:7" s="45" customFormat="1" ht="14.1" customHeight="1" x14ac:dyDescent="0.25">
      <c r="B71" s="309"/>
      <c r="C71" s="310"/>
      <c r="D71" s="278"/>
      <c r="E71" s="279"/>
      <c r="F71" s="279"/>
      <c r="G71" s="280"/>
    </row>
    <row r="72" spans="2:7" s="45" customFormat="1" ht="14.1" customHeight="1" x14ac:dyDescent="0.25">
      <c r="B72" s="309"/>
      <c r="C72" s="310"/>
      <c r="D72" s="281"/>
      <c r="E72" s="282"/>
      <c r="F72" s="282"/>
      <c r="G72" s="283"/>
    </row>
    <row r="73" spans="2:7" s="45" customFormat="1" ht="14.1" customHeight="1" x14ac:dyDescent="0.25">
      <c r="B73" s="309"/>
      <c r="C73" s="310"/>
      <c r="D73" s="201" t="s">
        <v>126</v>
      </c>
      <c r="E73" s="313"/>
      <c r="F73" s="313"/>
      <c r="G73" s="314"/>
    </row>
    <row r="74" spans="2:7" s="45" customFormat="1" ht="14.1" customHeight="1" x14ac:dyDescent="0.25">
      <c r="B74" s="309"/>
      <c r="C74" s="310"/>
      <c r="D74" s="204"/>
      <c r="E74" s="276"/>
      <c r="F74" s="276"/>
      <c r="G74" s="277"/>
    </row>
    <row r="75" spans="2:7" s="45" customFormat="1" ht="14.1" customHeight="1" x14ac:dyDescent="0.25">
      <c r="B75" s="309"/>
      <c r="C75" s="310"/>
      <c r="D75" s="278"/>
      <c r="E75" s="279"/>
      <c r="F75" s="279"/>
      <c r="G75" s="280"/>
    </row>
    <row r="76" spans="2:7" s="45" customFormat="1" ht="14.1" customHeight="1" x14ac:dyDescent="0.25">
      <c r="B76" s="309"/>
      <c r="C76" s="310"/>
      <c r="D76" s="278"/>
      <c r="E76" s="279"/>
      <c r="F76" s="279"/>
      <c r="G76" s="280"/>
    </row>
    <row r="77" spans="2:7" s="45" customFormat="1" ht="14.1" customHeight="1" x14ac:dyDescent="0.25">
      <c r="B77" s="311"/>
      <c r="C77" s="312"/>
      <c r="D77" s="281"/>
      <c r="E77" s="282"/>
      <c r="F77" s="282"/>
      <c r="G77" s="283"/>
    </row>
    <row r="78" spans="2:7" s="45" customFormat="1" ht="14.1" customHeight="1" x14ac:dyDescent="0.2">
      <c r="B78" s="180" t="s">
        <v>129</v>
      </c>
      <c r="C78" s="217"/>
      <c r="D78" s="122">
        <f>G22</f>
        <v>0</v>
      </c>
      <c r="E78" s="178" t="s">
        <v>127</v>
      </c>
      <c r="F78" s="218"/>
      <c r="G78" s="123" t="e">
        <f>IF(D79="","",D78+D79)</f>
        <v>#N/A</v>
      </c>
    </row>
    <row r="79" spans="2:7" s="45" customFormat="1" ht="14.1" customHeight="1" x14ac:dyDescent="0.2">
      <c r="B79" s="180" t="s">
        <v>130</v>
      </c>
      <c r="C79" s="217"/>
      <c r="D79" s="122" t="e">
        <f>INDEX(Auswahlfelder!$B$5:$C$14,MATCH(F67,Auswahlfelder!$A$5:$A$14,0),MATCH("Lebensdauer",Auswahlfelder!$B$3:$C$3,0))</f>
        <v>#N/A</v>
      </c>
      <c r="E79" s="178" t="s">
        <v>175</v>
      </c>
      <c r="F79" s="218"/>
      <c r="G79" s="124"/>
    </row>
    <row r="80" spans="2:7" s="45" customFormat="1" ht="14.1" customHeight="1" x14ac:dyDescent="0.2">
      <c r="B80" s="178" t="s">
        <v>174</v>
      </c>
      <c r="C80" s="218"/>
      <c r="D80" s="122"/>
      <c r="E80" s="178" t="s">
        <v>136</v>
      </c>
      <c r="F80" s="218"/>
      <c r="G80" s="125" t="e">
        <f>D80*INDEX(Auswahlfelder!$B$5:$C$14,MATCH(F67,Auswahlfelder!$A$5:$A$14,0),MATCH("Erneuerungskosten",Auswahlfelder!$B$3:$C$3,0))</f>
        <v>#N/A</v>
      </c>
    </row>
    <row r="81" spans="2:7" s="45" customFormat="1" ht="14.1" customHeight="1" x14ac:dyDescent="0.2">
      <c r="B81" s="180" t="s">
        <v>176</v>
      </c>
      <c r="C81" s="217"/>
      <c r="D81" s="126"/>
      <c r="E81" s="181" t="s">
        <v>169</v>
      </c>
      <c r="F81" s="219"/>
      <c r="G81" s="127" t="e">
        <f>D80*INDEX(Auswahlfelder!$B$5:$D$14,MATCH(F67,Auswahlfelder!$A$5:$A$14,0),MATCH("Foerderbeitrag",Auswahlfelder!$B$3:$D$3,0))</f>
        <v>#N/A</v>
      </c>
    </row>
    <row r="82" spans="2:7" s="45" customFormat="1" ht="28.35" customHeight="1" x14ac:dyDescent="0.25">
      <c r="E82" s="49"/>
      <c r="F82" s="47"/>
      <c r="G82" s="50"/>
    </row>
    <row r="83" spans="2:7" s="45" customFormat="1" ht="17.100000000000001" customHeight="1" x14ac:dyDescent="0.25">
      <c r="B83" s="215" t="s">
        <v>124</v>
      </c>
      <c r="C83" s="216"/>
      <c r="D83" s="194" t="s">
        <v>137</v>
      </c>
      <c r="E83" s="306"/>
      <c r="F83" s="196"/>
      <c r="G83" s="307"/>
    </row>
    <row r="84" spans="2:7" s="45" customFormat="1" ht="14.1" customHeight="1" x14ac:dyDescent="0.25">
      <c r="B84" s="183" t="s">
        <v>132</v>
      </c>
      <c r="C84" s="308"/>
      <c r="D84" s="201" t="s">
        <v>125</v>
      </c>
      <c r="E84" s="313"/>
      <c r="F84" s="313"/>
      <c r="G84" s="314"/>
    </row>
    <row r="85" spans="2:7" s="45" customFormat="1" ht="14.1" customHeight="1" x14ac:dyDescent="0.25">
      <c r="B85" s="309"/>
      <c r="C85" s="310"/>
      <c r="D85" s="204"/>
      <c r="E85" s="276"/>
      <c r="F85" s="276"/>
      <c r="G85" s="277"/>
    </row>
    <row r="86" spans="2:7" s="45" customFormat="1" ht="14.1" customHeight="1" x14ac:dyDescent="0.25">
      <c r="B86" s="309"/>
      <c r="C86" s="310"/>
      <c r="D86" s="278"/>
      <c r="E86" s="279"/>
      <c r="F86" s="279"/>
      <c r="G86" s="280"/>
    </row>
    <row r="87" spans="2:7" s="45" customFormat="1" ht="14.1" customHeight="1" x14ac:dyDescent="0.25">
      <c r="B87" s="309"/>
      <c r="C87" s="310"/>
      <c r="D87" s="278"/>
      <c r="E87" s="279"/>
      <c r="F87" s="279"/>
      <c r="G87" s="280"/>
    </row>
    <row r="88" spans="2:7" s="45" customFormat="1" ht="14.1" customHeight="1" x14ac:dyDescent="0.25">
      <c r="B88" s="309"/>
      <c r="C88" s="310"/>
      <c r="D88" s="281"/>
      <c r="E88" s="282"/>
      <c r="F88" s="282"/>
      <c r="G88" s="283"/>
    </row>
    <row r="89" spans="2:7" s="45" customFormat="1" ht="14.1" customHeight="1" x14ac:dyDescent="0.25">
      <c r="B89" s="309"/>
      <c r="C89" s="310"/>
      <c r="D89" s="201" t="s">
        <v>126</v>
      </c>
      <c r="E89" s="313"/>
      <c r="F89" s="313"/>
      <c r="G89" s="314"/>
    </row>
    <row r="90" spans="2:7" s="45" customFormat="1" ht="14.1" customHeight="1" x14ac:dyDescent="0.25">
      <c r="B90" s="309"/>
      <c r="C90" s="310"/>
      <c r="D90" s="204"/>
      <c r="E90" s="276"/>
      <c r="F90" s="276"/>
      <c r="G90" s="277"/>
    </row>
    <row r="91" spans="2:7" s="45" customFormat="1" ht="14.1" customHeight="1" x14ac:dyDescent="0.25">
      <c r="B91" s="309"/>
      <c r="C91" s="310"/>
      <c r="D91" s="278"/>
      <c r="E91" s="279"/>
      <c r="F91" s="279"/>
      <c r="G91" s="280"/>
    </row>
    <row r="92" spans="2:7" s="45" customFormat="1" ht="14.1" customHeight="1" x14ac:dyDescent="0.25">
      <c r="B92" s="309"/>
      <c r="C92" s="310"/>
      <c r="D92" s="278"/>
      <c r="E92" s="279"/>
      <c r="F92" s="279"/>
      <c r="G92" s="280"/>
    </row>
    <row r="93" spans="2:7" s="45" customFormat="1" ht="14.1" customHeight="1" x14ac:dyDescent="0.25">
      <c r="B93" s="311"/>
      <c r="C93" s="312"/>
      <c r="D93" s="281"/>
      <c r="E93" s="282"/>
      <c r="F93" s="282"/>
      <c r="G93" s="283"/>
    </row>
    <row r="94" spans="2:7" s="45" customFormat="1" ht="14.1" customHeight="1" x14ac:dyDescent="0.2">
      <c r="B94" s="180" t="s">
        <v>129</v>
      </c>
      <c r="C94" s="217"/>
      <c r="D94" s="122">
        <f>G22</f>
        <v>0</v>
      </c>
      <c r="E94" s="178" t="s">
        <v>127</v>
      </c>
      <c r="F94" s="218"/>
      <c r="G94" s="123" t="e">
        <f>IF(D95="","",D94+D95)</f>
        <v>#N/A</v>
      </c>
    </row>
    <row r="95" spans="2:7" s="45" customFormat="1" ht="14.1" customHeight="1" x14ac:dyDescent="0.2">
      <c r="B95" s="180" t="s">
        <v>130</v>
      </c>
      <c r="C95" s="217"/>
      <c r="D95" s="122" t="e">
        <f>INDEX(Auswahlfelder!$B$5:$C$14,MATCH(F83,Auswahlfelder!$A$5:$A$14,0),MATCH("Lebensdauer",Auswahlfelder!$B$3:$C$3,0))</f>
        <v>#N/A</v>
      </c>
      <c r="E95" s="178" t="s">
        <v>175</v>
      </c>
      <c r="F95" s="218"/>
      <c r="G95" s="124"/>
    </row>
    <row r="96" spans="2:7" s="45" customFormat="1" ht="14.1" customHeight="1" x14ac:dyDescent="0.2">
      <c r="B96" s="178" t="s">
        <v>174</v>
      </c>
      <c r="C96" s="218"/>
      <c r="D96" s="122"/>
      <c r="E96" s="178" t="s">
        <v>136</v>
      </c>
      <c r="F96" s="218"/>
      <c r="G96" s="125" t="e">
        <f>D96*INDEX(Auswahlfelder!$B$5:$C$14,MATCH(F83,Auswahlfelder!$A$5:$A$14,0),MATCH("Erneuerungskosten",Auswahlfelder!$B$3:$C$3,0))</f>
        <v>#N/A</v>
      </c>
    </row>
    <row r="97" spans="2:7" s="45" customFormat="1" ht="14.1" customHeight="1" x14ac:dyDescent="0.2">
      <c r="B97" s="180" t="s">
        <v>176</v>
      </c>
      <c r="C97" s="217"/>
      <c r="D97" s="126"/>
      <c r="E97" s="181" t="s">
        <v>169</v>
      </c>
      <c r="F97" s="219"/>
      <c r="G97" s="127" t="e">
        <f>D96*INDEX(Auswahlfelder!$B$5:$D$14,MATCH(F83,Auswahlfelder!$A$5:$A$14,0),MATCH("Foerderbeitrag",Auswahlfelder!$B$3:$D$3,0))</f>
        <v>#N/A</v>
      </c>
    </row>
    <row r="98" spans="2:7" s="45" customFormat="1" ht="28.35" customHeight="1" x14ac:dyDescent="0.25">
      <c r="E98" s="49"/>
      <c r="F98" s="47"/>
      <c r="G98" s="50"/>
    </row>
    <row r="99" spans="2:7" s="45" customFormat="1" ht="17.100000000000001" customHeight="1" x14ac:dyDescent="0.25">
      <c r="B99" s="215" t="s">
        <v>124</v>
      </c>
      <c r="C99" s="216"/>
      <c r="D99" s="194" t="s">
        <v>137</v>
      </c>
      <c r="E99" s="195"/>
      <c r="F99" s="196"/>
      <c r="G99" s="197"/>
    </row>
    <row r="100" spans="2:7" s="45" customFormat="1" ht="14.1" customHeight="1" x14ac:dyDescent="0.25">
      <c r="B100" s="183" t="s">
        <v>132</v>
      </c>
      <c r="C100" s="198"/>
      <c r="D100" s="201" t="s">
        <v>125</v>
      </c>
      <c r="E100" s="202"/>
      <c r="F100" s="202"/>
      <c r="G100" s="203"/>
    </row>
    <row r="101" spans="2:7" s="45" customFormat="1" ht="14.1" customHeight="1" x14ac:dyDescent="0.25">
      <c r="B101" s="199"/>
      <c r="C101" s="200"/>
      <c r="D101" s="204"/>
      <c r="E101" s="205"/>
      <c r="F101" s="205"/>
      <c r="G101" s="206"/>
    </row>
    <row r="102" spans="2:7" s="45" customFormat="1" ht="14.1" customHeight="1" x14ac:dyDescent="0.25">
      <c r="B102" s="199"/>
      <c r="C102" s="200"/>
      <c r="D102" s="207"/>
      <c r="E102" s="208"/>
      <c r="F102" s="208"/>
      <c r="G102" s="209"/>
    </row>
    <row r="103" spans="2:7" s="45" customFormat="1" ht="14.1" customHeight="1" x14ac:dyDescent="0.25">
      <c r="B103" s="199"/>
      <c r="C103" s="200"/>
      <c r="D103" s="207"/>
      <c r="E103" s="208"/>
      <c r="F103" s="208"/>
      <c r="G103" s="209"/>
    </row>
    <row r="104" spans="2:7" s="45" customFormat="1" ht="14.1" customHeight="1" x14ac:dyDescent="0.25">
      <c r="B104" s="199"/>
      <c r="C104" s="200"/>
      <c r="D104" s="210"/>
      <c r="E104" s="211"/>
      <c r="F104" s="211"/>
      <c r="G104" s="212"/>
    </row>
    <row r="105" spans="2:7" s="45" customFormat="1" ht="14.1" customHeight="1" x14ac:dyDescent="0.25">
      <c r="B105" s="199"/>
      <c r="C105" s="200"/>
      <c r="D105" s="201" t="s">
        <v>126</v>
      </c>
      <c r="E105" s="202"/>
      <c r="F105" s="202"/>
      <c r="G105" s="203"/>
    </row>
    <row r="106" spans="2:7" s="45" customFormat="1" ht="14.1" customHeight="1" x14ac:dyDescent="0.25">
      <c r="B106" s="199"/>
      <c r="C106" s="200"/>
      <c r="D106" s="204"/>
      <c r="E106" s="205"/>
      <c r="F106" s="205"/>
      <c r="G106" s="206"/>
    </row>
    <row r="107" spans="2:7" s="45" customFormat="1" ht="14.1" customHeight="1" x14ac:dyDescent="0.25">
      <c r="B107" s="199"/>
      <c r="C107" s="200"/>
      <c r="D107" s="207"/>
      <c r="E107" s="208"/>
      <c r="F107" s="208"/>
      <c r="G107" s="209"/>
    </row>
    <row r="108" spans="2:7" s="45" customFormat="1" ht="14.1" customHeight="1" x14ac:dyDescent="0.25">
      <c r="B108" s="185"/>
      <c r="C108" s="186"/>
      <c r="D108" s="207"/>
      <c r="E108" s="208"/>
      <c r="F108" s="208"/>
      <c r="G108" s="209"/>
    </row>
    <row r="109" spans="2:7" s="45" customFormat="1" ht="14.1" customHeight="1" x14ac:dyDescent="0.25">
      <c r="B109" s="187"/>
      <c r="C109" s="188"/>
      <c r="D109" s="210"/>
      <c r="E109" s="211"/>
      <c r="F109" s="211"/>
      <c r="G109" s="212"/>
    </row>
    <row r="110" spans="2:7" s="45" customFormat="1" ht="14.1" customHeight="1" x14ac:dyDescent="0.25">
      <c r="B110" s="180" t="s">
        <v>129</v>
      </c>
      <c r="C110" s="179"/>
      <c r="D110" s="122">
        <f>G22</f>
        <v>0</v>
      </c>
      <c r="E110" s="213" t="s">
        <v>127</v>
      </c>
      <c r="F110" s="214"/>
      <c r="G110" s="123" t="e">
        <f>IF(D111="","",D110+D111)</f>
        <v>#N/A</v>
      </c>
    </row>
    <row r="111" spans="2:7" s="45" customFormat="1" ht="14.1" customHeight="1" x14ac:dyDescent="0.25">
      <c r="B111" s="180" t="s">
        <v>130</v>
      </c>
      <c r="C111" s="179"/>
      <c r="D111" s="122" t="e">
        <f>INDEX(Auswahlfelder!$B$5:$C$14,MATCH(F99,Auswahlfelder!$A$5:$A$14,0),MATCH("Lebensdauer",Auswahlfelder!$B$3:$C$3,0))</f>
        <v>#N/A</v>
      </c>
      <c r="E111" s="178" t="s">
        <v>175</v>
      </c>
      <c r="F111" s="179"/>
      <c r="G111" s="124"/>
    </row>
    <row r="112" spans="2:7" s="45" customFormat="1" ht="14.1" customHeight="1" x14ac:dyDescent="0.25">
      <c r="B112" s="178" t="s">
        <v>174</v>
      </c>
      <c r="C112" s="179"/>
      <c r="D112" s="122"/>
      <c r="E112" s="178" t="s">
        <v>136</v>
      </c>
      <c r="F112" s="179"/>
      <c r="G112" s="125" t="e">
        <f>D112*INDEX(Auswahlfelder!$B$5:$C$14,MATCH(F99,Auswahlfelder!$A$5:$A$14,0),MATCH("Erneuerungskosten",Auswahlfelder!$B$3:$C$3,0))</f>
        <v>#N/A</v>
      </c>
    </row>
    <row r="113" spans="2:7" s="45" customFormat="1" ht="14.1" customHeight="1" x14ac:dyDescent="0.25">
      <c r="B113" s="180" t="s">
        <v>176</v>
      </c>
      <c r="C113" s="179"/>
      <c r="D113" s="126"/>
      <c r="E113" s="181" t="s">
        <v>169</v>
      </c>
      <c r="F113" s="182"/>
      <c r="G113" s="127" t="e">
        <f>D112*INDEX(Auswahlfelder!$B$5:$D$14,MATCH(F99,Auswahlfelder!$A$5:$A$14,0),MATCH("Foerderbeitrag",Auswahlfelder!$B$3:$D$3,0))</f>
        <v>#N/A</v>
      </c>
    </row>
    <row r="114" spans="2:7" s="45" customFormat="1" ht="28.35" customHeight="1" x14ac:dyDescent="0.25">
      <c r="B114" s="51"/>
      <c r="C114" s="52"/>
      <c r="D114" s="53"/>
      <c r="F114" s="54"/>
    </row>
    <row r="115" spans="2:7" s="45" customFormat="1" ht="17.100000000000001" customHeight="1" x14ac:dyDescent="0.25">
      <c r="B115" s="215" t="s">
        <v>124</v>
      </c>
      <c r="C115" s="216"/>
      <c r="D115" s="194" t="s">
        <v>137</v>
      </c>
      <c r="E115" s="195"/>
      <c r="F115" s="196"/>
      <c r="G115" s="197"/>
    </row>
    <row r="116" spans="2:7" s="45" customFormat="1" ht="14.1" customHeight="1" x14ac:dyDescent="0.25">
      <c r="B116" s="183" t="s">
        <v>132</v>
      </c>
      <c r="C116" s="198"/>
      <c r="D116" s="201" t="s">
        <v>125</v>
      </c>
      <c r="E116" s="202"/>
      <c r="F116" s="202"/>
      <c r="G116" s="203"/>
    </row>
    <row r="117" spans="2:7" s="45" customFormat="1" ht="14.1" customHeight="1" x14ac:dyDescent="0.25">
      <c r="B117" s="199"/>
      <c r="C117" s="200"/>
      <c r="D117" s="297"/>
      <c r="E117" s="298"/>
      <c r="F117" s="298"/>
      <c r="G117" s="299"/>
    </row>
    <row r="118" spans="2:7" s="45" customFormat="1" ht="14.1" customHeight="1" x14ac:dyDescent="0.25">
      <c r="B118" s="199"/>
      <c r="C118" s="200"/>
      <c r="D118" s="300"/>
      <c r="E118" s="301"/>
      <c r="F118" s="301"/>
      <c r="G118" s="302"/>
    </row>
    <row r="119" spans="2:7" s="45" customFormat="1" ht="14.1" customHeight="1" x14ac:dyDescent="0.25">
      <c r="B119" s="199"/>
      <c r="C119" s="200"/>
      <c r="D119" s="300"/>
      <c r="E119" s="301"/>
      <c r="F119" s="301"/>
      <c r="G119" s="302"/>
    </row>
    <row r="120" spans="2:7" s="45" customFormat="1" ht="14.1" customHeight="1" x14ac:dyDescent="0.25">
      <c r="B120" s="199"/>
      <c r="C120" s="200"/>
      <c r="D120" s="303"/>
      <c r="E120" s="304"/>
      <c r="F120" s="304"/>
      <c r="G120" s="305"/>
    </row>
    <row r="121" spans="2:7" s="45" customFormat="1" ht="14.1" customHeight="1" x14ac:dyDescent="0.25">
      <c r="B121" s="199"/>
      <c r="C121" s="200"/>
      <c r="D121" s="201" t="s">
        <v>126</v>
      </c>
      <c r="E121" s="202"/>
      <c r="F121" s="202"/>
      <c r="G121" s="203"/>
    </row>
    <row r="122" spans="2:7" s="45" customFormat="1" ht="14.1" customHeight="1" x14ac:dyDescent="0.25">
      <c r="B122" s="199"/>
      <c r="C122" s="200"/>
      <c r="D122" s="204"/>
      <c r="E122" s="205"/>
      <c r="F122" s="205"/>
      <c r="G122" s="206"/>
    </row>
    <row r="123" spans="2:7" s="45" customFormat="1" ht="14.1" customHeight="1" x14ac:dyDescent="0.25">
      <c r="B123" s="199"/>
      <c r="C123" s="200"/>
      <c r="D123" s="207"/>
      <c r="E123" s="208"/>
      <c r="F123" s="208"/>
      <c r="G123" s="209"/>
    </row>
    <row r="124" spans="2:7" s="45" customFormat="1" ht="14.1" customHeight="1" x14ac:dyDescent="0.25">
      <c r="B124" s="185"/>
      <c r="C124" s="186"/>
      <c r="D124" s="207"/>
      <c r="E124" s="208"/>
      <c r="F124" s="208"/>
      <c r="G124" s="209"/>
    </row>
    <row r="125" spans="2:7" s="45" customFormat="1" ht="14.1" customHeight="1" x14ac:dyDescent="0.25">
      <c r="B125" s="187"/>
      <c r="C125" s="188"/>
      <c r="D125" s="210"/>
      <c r="E125" s="211"/>
      <c r="F125" s="211"/>
      <c r="G125" s="212"/>
    </row>
    <row r="126" spans="2:7" s="45" customFormat="1" ht="14.1" customHeight="1" x14ac:dyDescent="0.25">
      <c r="B126" s="180" t="s">
        <v>129</v>
      </c>
      <c r="C126" s="179"/>
      <c r="D126" s="122">
        <f>G22</f>
        <v>0</v>
      </c>
      <c r="E126" s="213" t="s">
        <v>127</v>
      </c>
      <c r="F126" s="214"/>
      <c r="G126" s="123" t="e">
        <f>IF(D127="","",D126+D127)</f>
        <v>#N/A</v>
      </c>
    </row>
    <row r="127" spans="2:7" s="45" customFormat="1" ht="14.1" customHeight="1" x14ac:dyDescent="0.25">
      <c r="B127" s="180" t="s">
        <v>130</v>
      </c>
      <c r="C127" s="179"/>
      <c r="D127" s="122" t="e">
        <f>INDEX(Auswahlfelder!$B$5:$C$14,MATCH(F115,Auswahlfelder!$A$5:$A$14,0),MATCH("Lebensdauer",Auswahlfelder!$B$3:$C$3,0))</f>
        <v>#N/A</v>
      </c>
      <c r="E127" s="178" t="s">
        <v>159</v>
      </c>
      <c r="F127" s="179"/>
      <c r="G127" s="124"/>
    </row>
    <row r="128" spans="2:7" s="45" customFormat="1" ht="14.1" customHeight="1" x14ac:dyDescent="0.25">
      <c r="B128" s="178" t="s">
        <v>160</v>
      </c>
      <c r="C128" s="179"/>
      <c r="D128" s="122"/>
      <c r="E128" s="178" t="s">
        <v>136</v>
      </c>
      <c r="F128" s="179"/>
      <c r="G128" s="125" t="e">
        <f>D128*INDEX(Auswahlfelder!$B$5:$C$14,MATCH(F115,Auswahlfelder!$A$5:$A$14,0),MATCH("Erneuerungskosten",Auswahlfelder!$B$3:$C$3,0))</f>
        <v>#N/A</v>
      </c>
    </row>
    <row r="129" spans="2:7" s="45" customFormat="1" ht="14.1" customHeight="1" x14ac:dyDescent="0.25">
      <c r="B129" s="180" t="s">
        <v>161</v>
      </c>
      <c r="C129" s="179"/>
      <c r="D129" s="126"/>
      <c r="E129" s="181" t="s">
        <v>169</v>
      </c>
      <c r="F129" s="182"/>
      <c r="G129" s="127" t="e">
        <f>D128*INDEX(Auswahlfelder!$B$5:$D$14,MATCH(F115,Auswahlfelder!$A$5:$A$14,0),MATCH("Foerderbeitrag",Auswahlfelder!$B$3:$D$3,0))</f>
        <v>#N/A</v>
      </c>
    </row>
    <row r="130" spans="2:7" s="45" customFormat="1" ht="28.35" customHeight="1" x14ac:dyDescent="0.25">
      <c r="B130" s="51"/>
      <c r="C130" s="52"/>
      <c r="D130" s="53"/>
    </row>
    <row r="131" spans="2:7" s="45" customFormat="1" ht="17.100000000000001" customHeight="1" x14ac:dyDescent="0.25">
      <c r="B131" s="215" t="s">
        <v>124</v>
      </c>
      <c r="C131" s="216"/>
      <c r="D131" s="194" t="s">
        <v>137</v>
      </c>
      <c r="E131" s="195"/>
      <c r="F131" s="196"/>
      <c r="G131" s="197"/>
    </row>
    <row r="132" spans="2:7" s="45" customFormat="1" ht="14.1" customHeight="1" x14ac:dyDescent="0.25">
      <c r="B132" s="183" t="s">
        <v>132</v>
      </c>
      <c r="C132" s="198"/>
      <c r="D132" s="201" t="s">
        <v>125</v>
      </c>
      <c r="E132" s="202"/>
      <c r="F132" s="202"/>
      <c r="G132" s="203"/>
    </row>
    <row r="133" spans="2:7" s="45" customFormat="1" ht="14.1" customHeight="1" x14ac:dyDescent="0.25">
      <c r="B133" s="199"/>
      <c r="C133" s="200"/>
      <c r="D133" s="204"/>
      <c r="E133" s="205"/>
      <c r="F133" s="205"/>
      <c r="G133" s="206"/>
    </row>
    <row r="134" spans="2:7" s="45" customFormat="1" ht="14.1" customHeight="1" x14ac:dyDescent="0.25">
      <c r="B134" s="199"/>
      <c r="C134" s="200"/>
      <c r="D134" s="207"/>
      <c r="E134" s="208"/>
      <c r="F134" s="208"/>
      <c r="G134" s="209"/>
    </row>
    <row r="135" spans="2:7" s="45" customFormat="1" ht="14.1" customHeight="1" x14ac:dyDescent="0.25">
      <c r="B135" s="199"/>
      <c r="C135" s="200"/>
      <c r="D135" s="207"/>
      <c r="E135" s="208"/>
      <c r="F135" s="208"/>
      <c r="G135" s="209"/>
    </row>
    <row r="136" spans="2:7" s="45" customFormat="1" ht="14.1" customHeight="1" x14ac:dyDescent="0.25">
      <c r="B136" s="199"/>
      <c r="C136" s="200"/>
      <c r="D136" s="210"/>
      <c r="E136" s="211"/>
      <c r="F136" s="211"/>
      <c r="G136" s="212"/>
    </row>
    <row r="137" spans="2:7" s="45" customFormat="1" ht="14.1" customHeight="1" x14ac:dyDescent="0.25">
      <c r="B137" s="199"/>
      <c r="C137" s="200"/>
      <c r="D137" s="201" t="s">
        <v>126</v>
      </c>
      <c r="E137" s="202"/>
      <c r="F137" s="202"/>
      <c r="G137" s="203"/>
    </row>
    <row r="138" spans="2:7" s="45" customFormat="1" ht="14.1" customHeight="1" x14ac:dyDescent="0.25">
      <c r="B138" s="199"/>
      <c r="C138" s="200"/>
      <c r="D138" s="204"/>
      <c r="E138" s="205"/>
      <c r="F138" s="205"/>
      <c r="G138" s="206"/>
    </row>
    <row r="139" spans="2:7" s="45" customFormat="1" ht="14.1" customHeight="1" x14ac:dyDescent="0.25">
      <c r="B139" s="199"/>
      <c r="C139" s="200"/>
      <c r="D139" s="207"/>
      <c r="E139" s="208"/>
      <c r="F139" s="208"/>
      <c r="G139" s="209"/>
    </row>
    <row r="140" spans="2:7" s="45" customFormat="1" ht="14.1" customHeight="1" x14ac:dyDescent="0.25">
      <c r="B140" s="185"/>
      <c r="C140" s="186"/>
      <c r="D140" s="207"/>
      <c r="E140" s="208"/>
      <c r="F140" s="208"/>
      <c r="G140" s="209"/>
    </row>
    <row r="141" spans="2:7" s="45" customFormat="1" ht="14.1" customHeight="1" x14ac:dyDescent="0.25">
      <c r="B141" s="187"/>
      <c r="C141" s="188"/>
      <c r="D141" s="210"/>
      <c r="E141" s="211"/>
      <c r="F141" s="211"/>
      <c r="G141" s="212"/>
    </row>
    <row r="142" spans="2:7" s="45" customFormat="1" ht="14.1" customHeight="1" x14ac:dyDescent="0.25">
      <c r="B142" s="180" t="s">
        <v>129</v>
      </c>
      <c r="C142" s="179"/>
      <c r="D142" s="122">
        <f>G22</f>
        <v>0</v>
      </c>
      <c r="E142" s="213" t="s">
        <v>127</v>
      </c>
      <c r="F142" s="214"/>
      <c r="G142" s="123" t="e">
        <f>IF(D143="","",D142+D143)</f>
        <v>#N/A</v>
      </c>
    </row>
    <row r="143" spans="2:7" s="45" customFormat="1" ht="14.1" customHeight="1" x14ac:dyDescent="0.25">
      <c r="B143" s="180" t="s">
        <v>130</v>
      </c>
      <c r="C143" s="179"/>
      <c r="D143" s="122" t="e">
        <f>INDEX(Auswahlfelder!$B$5:$C$14,MATCH(F131,Auswahlfelder!$A$5:$A$14,0),MATCH("Lebensdauer",Auswahlfelder!$B$3:$C$3,0))</f>
        <v>#N/A</v>
      </c>
      <c r="E143" s="178" t="s">
        <v>175</v>
      </c>
      <c r="F143" s="179"/>
      <c r="G143" s="124"/>
    </row>
    <row r="144" spans="2:7" s="45" customFormat="1" ht="14.1" customHeight="1" x14ac:dyDescent="0.25">
      <c r="B144" s="178" t="s">
        <v>174</v>
      </c>
      <c r="C144" s="179"/>
      <c r="D144" s="122"/>
      <c r="E144" s="178" t="s">
        <v>136</v>
      </c>
      <c r="F144" s="179"/>
      <c r="G144" s="125" t="e">
        <f>D144*INDEX(Auswahlfelder!$B$5:$C$14,MATCH(F131,Auswahlfelder!$A$5:$A$14,0),MATCH("Erneuerungskosten",Auswahlfelder!$B$3:$C$3,0))</f>
        <v>#N/A</v>
      </c>
    </row>
    <row r="145" spans="2:7" s="45" customFormat="1" ht="14.1" customHeight="1" x14ac:dyDescent="0.25">
      <c r="B145" s="180" t="s">
        <v>176</v>
      </c>
      <c r="C145" s="179"/>
      <c r="D145" s="126"/>
      <c r="E145" s="181" t="s">
        <v>169</v>
      </c>
      <c r="F145" s="182"/>
      <c r="G145" s="127" t="e">
        <f>D144*INDEX(Auswahlfelder!$B$5:$D$14,MATCH(F131,Auswahlfelder!$A$5:$A$14,0),MATCH("Foerderbeitrag",Auswahlfelder!$B$3:$D$3,0))</f>
        <v>#N/A</v>
      </c>
    </row>
    <row r="146" spans="2:7" s="45" customFormat="1" ht="14.1" customHeight="1" x14ac:dyDescent="0.25">
      <c r="B146" s="51"/>
      <c r="C146" s="52"/>
      <c r="D146" s="53"/>
      <c r="F146" s="54"/>
    </row>
    <row r="147" spans="2:7" s="45" customFormat="1" ht="28.35" customHeight="1" x14ac:dyDescent="0.25">
      <c r="B147" s="51"/>
      <c r="C147" s="52"/>
      <c r="D147" s="53"/>
    </row>
    <row r="148" spans="2:7" s="45" customFormat="1" ht="4.5" customHeight="1" x14ac:dyDescent="0.25">
      <c r="B148" s="51"/>
      <c r="C148" s="52"/>
      <c r="D148" s="53"/>
    </row>
    <row r="149" spans="2:7" s="45" customFormat="1" ht="17.100000000000001" customHeight="1" x14ac:dyDescent="0.25">
      <c r="B149" s="215" t="s">
        <v>124</v>
      </c>
      <c r="C149" s="216"/>
      <c r="D149" s="194" t="s">
        <v>137</v>
      </c>
      <c r="E149" s="195"/>
      <c r="F149" s="196"/>
      <c r="G149" s="197"/>
    </row>
    <row r="150" spans="2:7" s="45" customFormat="1" ht="14.1" customHeight="1" x14ac:dyDescent="0.25">
      <c r="B150" s="183" t="s">
        <v>132</v>
      </c>
      <c r="C150" s="198"/>
      <c r="D150" s="201" t="s">
        <v>125</v>
      </c>
      <c r="E150" s="202"/>
      <c r="F150" s="202"/>
      <c r="G150" s="203"/>
    </row>
    <row r="151" spans="2:7" s="45" customFormat="1" ht="14.1" customHeight="1" x14ac:dyDescent="0.25">
      <c r="B151" s="199"/>
      <c r="C151" s="200"/>
      <c r="D151" s="204"/>
      <c r="E151" s="205"/>
      <c r="F151" s="205"/>
      <c r="G151" s="206"/>
    </row>
    <row r="152" spans="2:7" s="45" customFormat="1" ht="14.1" customHeight="1" x14ac:dyDescent="0.25">
      <c r="B152" s="199"/>
      <c r="C152" s="200"/>
      <c r="D152" s="207"/>
      <c r="E152" s="208"/>
      <c r="F152" s="208"/>
      <c r="G152" s="209"/>
    </row>
    <row r="153" spans="2:7" s="45" customFormat="1" ht="14.1" customHeight="1" x14ac:dyDescent="0.25">
      <c r="B153" s="199"/>
      <c r="C153" s="200"/>
      <c r="D153" s="207"/>
      <c r="E153" s="208"/>
      <c r="F153" s="208"/>
      <c r="G153" s="209"/>
    </row>
    <row r="154" spans="2:7" s="45" customFormat="1" ht="14.1" customHeight="1" x14ac:dyDescent="0.25">
      <c r="B154" s="199"/>
      <c r="C154" s="200"/>
      <c r="D154" s="210"/>
      <c r="E154" s="211"/>
      <c r="F154" s="211"/>
      <c r="G154" s="212"/>
    </row>
    <row r="155" spans="2:7" s="45" customFormat="1" ht="14.1" customHeight="1" x14ac:dyDescent="0.25">
      <c r="B155" s="199"/>
      <c r="C155" s="200"/>
      <c r="D155" s="201" t="s">
        <v>126</v>
      </c>
      <c r="E155" s="202"/>
      <c r="F155" s="202"/>
      <c r="G155" s="203"/>
    </row>
    <row r="156" spans="2:7" s="45" customFormat="1" ht="14.1" customHeight="1" x14ac:dyDescent="0.25">
      <c r="B156" s="199"/>
      <c r="C156" s="200"/>
      <c r="D156" s="204"/>
      <c r="E156" s="205"/>
      <c r="F156" s="205"/>
      <c r="G156" s="206"/>
    </row>
    <row r="157" spans="2:7" s="45" customFormat="1" ht="14.1" customHeight="1" x14ac:dyDescent="0.25">
      <c r="B157" s="199"/>
      <c r="C157" s="200"/>
      <c r="D157" s="207"/>
      <c r="E157" s="208"/>
      <c r="F157" s="208"/>
      <c r="G157" s="209"/>
    </row>
    <row r="158" spans="2:7" s="45" customFormat="1" ht="14.1" customHeight="1" x14ac:dyDescent="0.25">
      <c r="B158" s="185"/>
      <c r="C158" s="186"/>
      <c r="D158" s="207"/>
      <c r="E158" s="208"/>
      <c r="F158" s="208"/>
      <c r="G158" s="209"/>
    </row>
    <row r="159" spans="2:7" s="45" customFormat="1" ht="14.1" customHeight="1" x14ac:dyDescent="0.25">
      <c r="B159" s="187"/>
      <c r="C159" s="188"/>
      <c r="D159" s="210"/>
      <c r="E159" s="211"/>
      <c r="F159" s="211"/>
      <c r="G159" s="212"/>
    </row>
    <row r="160" spans="2:7" s="45" customFormat="1" ht="14.1" customHeight="1" x14ac:dyDescent="0.25">
      <c r="B160" s="180" t="s">
        <v>129</v>
      </c>
      <c r="C160" s="179"/>
      <c r="D160" s="122">
        <f>G22</f>
        <v>0</v>
      </c>
      <c r="E160" s="213" t="s">
        <v>127</v>
      </c>
      <c r="F160" s="214"/>
      <c r="G160" s="123" t="e">
        <f>IF(D161="","",D160+D161)</f>
        <v>#N/A</v>
      </c>
    </row>
    <row r="161" spans="2:7" s="45" customFormat="1" ht="14.1" customHeight="1" x14ac:dyDescent="0.25">
      <c r="B161" s="180" t="s">
        <v>130</v>
      </c>
      <c r="C161" s="179"/>
      <c r="D161" s="122" t="e">
        <f>INDEX(Auswahlfelder!$B$5:$C$14,MATCH(F149,Auswahlfelder!$A$5:$A$14,0),MATCH("Lebensdauer",Auswahlfelder!$B$3:$C$3,0))</f>
        <v>#N/A</v>
      </c>
      <c r="E161" s="178" t="s">
        <v>175</v>
      </c>
      <c r="F161" s="179"/>
      <c r="G161" s="124"/>
    </row>
    <row r="162" spans="2:7" s="45" customFormat="1" ht="14.1" customHeight="1" x14ac:dyDescent="0.25">
      <c r="B162" s="178" t="s">
        <v>174</v>
      </c>
      <c r="C162" s="179"/>
      <c r="D162" s="122"/>
      <c r="E162" s="178" t="s">
        <v>136</v>
      </c>
      <c r="F162" s="179"/>
      <c r="G162" s="125" t="e">
        <f>D162*INDEX(Auswahlfelder!$B$5:$C$14,MATCH(F149,Auswahlfelder!$A$5:$A$14,0),MATCH("Erneuerungskosten",Auswahlfelder!$B$3:$C$3,0))</f>
        <v>#N/A</v>
      </c>
    </row>
    <row r="163" spans="2:7" s="45" customFormat="1" ht="14.1" customHeight="1" x14ac:dyDescent="0.25">
      <c r="B163" s="180" t="s">
        <v>176</v>
      </c>
      <c r="C163" s="179"/>
      <c r="D163" s="126"/>
      <c r="E163" s="181" t="s">
        <v>169</v>
      </c>
      <c r="F163" s="182"/>
      <c r="G163" s="127" t="e">
        <f>D162*INDEX(Auswahlfelder!$B$5:$D$14,MATCH(F149,Auswahlfelder!$A$5:$A$14,0),MATCH("Foerderbeitrag",Auswahlfelder!$B$3:$D$3,0))</f>
        <v>#N/A</v>
      </c>
    </row>
    <row r="164" spans="2:7" s="45" customFormat="1" ht="28.35" customHeight="1" x14ac:dyDescent="0.25">
      <c r="B164" s="51"/>
      <c r="C164" s="52"/>
      <c r="D164" s="53"/>
    </row>
    <row r="165" spans="2:7" s="45" customFormat="1" ht="17.100000000000001" customHeight="1" x14ac:dyDescent="0.25">
      <c r="B165" s="215" t="s">
        <v>124</v>
      </c>
      <c r="C165" s="216"/>
      <c r="D165" s="194" t="s">
        <v>137</v>
      </c>
      <c r="E165" s="195"/>
      <c r="F165" s="196"/>
      <c r="G165" s="197"/>
    </row>
    <row r="166" spans="2:7" s="45" customFormat="1" ht="14.1" customHeight="1" x14ac:dyDescent="0.25">
      <c r="B166" s="183" t="s">
        <v>132</v>
      </c>
      <c r="C166" s="198"/>
      <c r="D166" s="201" t="s">
        <v>125</v>
      </c>
      <c r="E166" s="202"/>
      <c r="F166" s="202"/>
      <c r="G166" s="203"/>
    </row>
    <row r="167" spans="2:7" s="45" customFormat="1" ht="14.1" customHeight="1" x14ac:dyDescent="0.25">
      <c r="B167" s="199"/>
      <c r="C167" s="200"/>
      <c r="D167" s="204"/>
      <c r="E167" s="205"/>
      <c r="F167" s="205"/>
      <c r="G167" s="206"/>
    </row>
    <row r="168" spans="2:7" s="45" customFormat="1" ht="14.1" customHeight="1" x14ac:dyDescent="0.25">
      <c r="B168" s="199"/>
      <c r="C168" s="200"/>
      <c r="D168" s="207"/>
      <c r="E168" s="208"/>
      <c r="F168" s="208"/>
      <c r="G168" s="209"/>
    </row>
    <row r="169" spans="2:7" s="45" customFormat="1" ht="14.1" customHeight="1" x14ac:dyDescent="0.25">
      <c r="B169" s="199"/>
      <c r="C169" s="200"/>
      <c r="D169" s="207"/>
      <c r="E169" s="208"/>
      <c r="F169" s="208"/>
      <c r="G169" s="209"/>
    </row>
    <row r="170" spans="2:7" s="45" customFormat="1" ht="14.1" customHeight="1" x14ac:dyDescent="0.25">
      <c r="B170" s="199"/>
      <c r="C170" s="200"/>
      <c r="D170" s="210"/>
      <c r="E170" s="211"/>
      <c r="F170" s="211"/>
      <c r="G170" s="212"/>
    </row>
    <row r="171" spans="2:7" s="45" customFormat="1" ht="14.1" customHeight="1" x14ac:dyDescent="0.25">
      <c r="B171" s="199"/>
      <c r="C171" s="200"/>
      <c r="D171" s="201" t="s">
        <v>126</v>
      </c>
      <c r="E171" s="202"/>
      <c r="F171" s="202"/>
      <c r="G171" s="203"/>
    </row>
    <row r="172" spans="2:7" s="45" customFormat="1" ht="14.1" customHeight="1" x14ac:dyDescent="0.25">
      <c r="B172" s="199"/>
      <c r="C172" s="200"/>
      <c r="D172" s="204"/>
      <c r="E172" s="205"/>
      <c r="F172" s="205"/>
      <c r="G172" s="206"/>
    </row>
    <row r="173" spans="2:7" s="45" customFormat="1" ht="14.1" customHeight="1" x14ac:dyDescent="0.25">
      <c r="B173" s="199"/>
      <c r="C173" s="200"/>
      <c r="D173" s="207"/>
      <c r="E173" s="208"/>
      <c r="F173" s="208"/>
      <c r="G173" s="209"/>
    </row>
    <row r="174" spans="2:7" s="45" customFormat="1" ht="14.1" customHeight="1" x14ac:dyDescent="0.25">
      <c r="B174" s="185"/>
      <c r="C174" s="186"/>
      <c r="D174" s="207"/>
      <c r="E174" s="208"/>
      <c r="F174" s="208"/>
      <c r="G174" s="209"/>
    </row>
    <row r="175" spans="2:7" s="45" customFormat="1" ht="14.1" customHeight="1" x14ac:dyDescent="0.25">
      <c r="B175" s="187"/>
      <c r="C175" s="188"/>
      <c r="D175" s="210"/>
      <c r="E175" s="211"/>
      <c r="F175" s="211"/>
      <c r="G175" s="212"/>
    </row>
    <row r="176" spans="2:7" s="45" customFormat="1" ht="14.1" customHeight="1" x14ac:dyDescent="0.25">
      <c r="B176" s="180" t="s">
        <v>129</v>
      </c>
      <c r="C176" s="179"/>
      <c r="D176" s="122">
        <f>G22</f>
        <v>0</v>
      </c>
      <c r="E176" s="213" t="s">
        <v>127</v>
      </c>
      <c r="F176" s="214"/>
      <c r="G176" s="123" t="e">
        <f>IF(D177="","",D176+D177)</f>
        <v>#N/A</v>
      </c>
    </row>
    <row r="177" spans="2:7" s="45" customFormat="1" ht="14.1" customHeight="1" x14ac:dyDescent="0.25">
      <c r="B177" s="180" t="s">
        <v>130</v>
      </c>
      <c r="C177" s="179"/>
      <c r="D177" s="122" t="e">
        <f>INDEX(Auswahlfelder!$B$5:$C$14,MATCH(F165,Auswahlfelder!$A$5:$A$14,0),MATCH("Lebensdauer",Auswahlfelder!$B$3:$C$3,0))</f>
        <v>#N/A</v>
      </c>
      <c r="E177" s="178" t="s">
        <v>175</v>
      </c>
      <c r="F177" s="179"/>
      <c r="G177" s="124"/>
    </row>
    <row r="178" spans="2:7" s="45" customFormat="1" ht="14.1" customHeight="1" x14ac:dyDescent="0.25">
      <c r="B178" s="178" t="s">
        <v>174</v>
      </c>
      <c r="C178" s="179"/>
      <c r="D178" s="122"/>
      <c r="E178" s="178" t="s">
        <v>136</v>
      </c>
      <c r="F178" s="179"/>
      <c r="G178" s="125" t="e">
        <f>D178*INDEX(Auswahlfelder!$B$5:$C$14,MATCH(F165,Auswahlfelder!$A$5:$A$14,0),MATCH("Erneuerungskosten",Auswahlfelder!$B$3:$C$3,0))</f>
        <v>#N/A</v>
      </c>
    </row>
    <row r="179" spans="2:7" s="45" customFormat="1" ht="14.1" customHeight="1" x14ac:dyDescent="0.25">
      <c r="B179" s="180" t="s">
        <v>176</v>
      </c>
      <c r="C179" s="179"/>
      <c r="D179" s="126"/>
      <c r="E179" s="181" t="s">
        <v>169</v>
      </c>
      <c r="F179" s="182"/>
      <c r="G179" s="127" t="e">
        <f>D178*INDEX(Auswahlfelder!$B$5:$D$14,MATCH(F165,Auswahlfelder!$A$5:$A$14,0),MATCH("Foerderbeitrag",Auswahlfelder!$B$3:$D$3,0))</f>
        <v>#N/A</v>
      </c>
    </row>
    <row r="180" spans="2:7" s="45" customFormat="1" ht="28.35" customHeight="1" x14ac:dyDescent="0.25">
      <c r="B180" s="51"/>
      <c r="C180" s="52"/>
      <c r="D180" s="53"/>
    </row>
    <row r="181" spans="2:7" s="45" customFormat="1" ht="17.100000000000001" customHeight="1" x14ac:dyDescent="0.25">
      <c r="B181" s="215" t="s">
        <v>124</v>
      </c>
      <c r="C181" s="216"/>
      <c r="D181" s="194" t="s">
        <v>137</v>
      </c>
      <c r="E181" s="195"/>
      <c r="F181" s="196"/>
      <c r="G181" s="197"/>
    </row>
    <row r="182" spans="2:7" s="45" customFormat="1" ht="14.1" customHeight="1" x14ac:dyDescent="0.25">
      <c r="B182" s="183" t="s">
        <v>132</v>
      </c>
      <c r="C182" s="198"/>
      <c r="D182" s="201" t="s">
        <v>125</v>
      </c>
      <c r="E182" s="202"/>
      <c r="F182" s="202"/>
      <c r="G182" s="203"/>
    </row>
    <row r="183" spans="2:7" s="45" customFormat="1" ht="14.1" customHeight="1" x14ac:dyDescent="0.25">
      <c r="B183" s="199"/>
      <c r="C183" s="200"/>
      <c r="D183" s="204"/>
      <c r="E183" s="205"/>
      <c r="F183" s="205"/>
      <c r="G183" s="206"/>
    </row>
    <row r="184" spans="2:7" s="45" customFormat="1" ht="14.1" customHeight="1" x14ac:dyDescent="0.25">
      <c r="B184" s="199"/>
      <c r="C184" s="200"/>
      <c r="D184" s="207"/>
      <c r="E184" s="208"/>
      <c r="F184" s="208"/>
      <c r="G184" s="209"/>
    </row>
    <row r="185" spans="2:7" s="45" customFormat="1" ht="14.1" customHeight="1" x14ac:dyDescent="0.25">
      <c r="B185" s="199"/>
      <c r="C185" s="200"/>
      <c r="D185" s="207"/>
      <c r="E185" s="208"/>
      <c r="F185" s="208"/>
      <c r="G185" s="209"/>
    </row>
    <row r="186" spans="2:7" s="45" customFormat="1" ht="14.1" customHeight="1" x14ac:dyDescent="0.25">
      <c r="B186" s="199"/>
      <c r="C186" s="200"/>
      <c r="D186" s="210"/>
      <c r="E186" s="211"/>
      <c r="F186" s="211"/>
      <c r="G186" s="212"/>
    </row>
    <row r="187" spans="2:7" s="45" customFormat="1" ht="14.1" customHeight="1" x14ac:dyDescent="0.25">
      <c r="B187" s="199"/>
      <c r="C187" s="200"/>
      <c r="D187" s="201" t="s">
        <v>126</v>
      </c>
      <c r="E187" s="202"/>
      <c r="F187" s="202"/>
      <c r="G187" s="203"/>
    </row>
    <row r="188" spans="2:7" s="45" customFormat="1" ht="14.1" customHeight="1" x14ac:dyDescent="0.25">
      <c r="B188" s="199"/>
      <c r="C188" s="200"/>
      <c r="D188" s="204"/>
      <c r="E188" s="205"/>
      <c r="F188" s="205"/>
      <c r="G188" s="206"/>
    </row>
    <row r="189" spans="2:7" s="45" customFormat="1" ht="14.1" customHeight="1" x14ac:dyDescent="0.25">
      <c r="B189" s="199"/>
      <c r="C189" s="200"/>
      <c r="D189" s="207"/>
      <c r="E189" s="208"/>
      <c r="F189" s="208"/>
      <c r="G189" s="209"/>
    </row>
    <row r="190" spans="2:7" s="45" customFormat="1" ht="14.1" customHeight="1" x14ac:dyDescent="0.25">
      <c r="B190" s="185"/>
      <c r="C190" s="186"/>
      <c r="D190" s="207"/>
      <c r="E190" s="208"/>
      <c r="F190" s="208"/>
      <c r="G190" s="209"/>
    </row>
    <row r="191" spans="2:7" s="45" customFormat="1" ht="14.1" customHeight="1" x14ac:dyDescent="0.25">
      <c r="B191" s="187"/>
      <c r="C191" s="188"/>
      <c r="D191" s="210"/>
      <c r="E191" s="211"/>
      <c r="F191" s="211"/>
      <c r="G191" s="212"/>
    </row>
    <row r="192" spans="2:7" s="45" customFormat="1" ht="14.1" customHeight="1" x14ac:dyDescent="0.25">
      <c r="B192" s="180" t="s">
        <v>129</v>
      </c>
      <c r="C192" s="179"/>
      <c r="D192" s="122">
        <f>G22</f>
        <v>0</v>
      </c>
      <c r="E192" s="213" t="s">
        <v>127</v>
      </c>
      <c r="F192" s="214"/>
      <c r="G192" s="123" t="e">
        <f>IF(D193="","",D192+D193)</f>
        <v>#N/A</v>
      </c>
    </row>
    <row r="193" spans="2:7" s="45" customFormat="1" ht="14.1" customHeight="1" x14ac:dyDescent="0.25">
      <c r="B193" s="180" t="s">
        <v>130</v>
      </c>
      <c r="C193" s="179"/>
      <c r="D193" s="122" t="e">
        <f>INDEX(Auswahlfelder!$B$5:$C$14,MATCH(F181,Auswahlfelder!$A$5:$A$14,0),MATCH("Lebensdauer",Auswahlfelder!$B$3:$C$3,0))</f>
        <v>#N/A</v>
      </c>
      <c r="E193" s="178" t="s">
        <v>175</v>
      </c>
      <c r="F193" s="179"/>
      <c r="G193" s="124"/>
    </row>
    <row r="194" spans="2:7" s="45" customFormat="1" ht="14.1" customHeight="1" x14ac:dyDescent="0.25">
      <c r="B194" s="178" t="s">
        <v>174</v>
      </c>
      <c r="C194" s="179"/>
      <c r="D194" s="122"/>
      <c r="E194" s="178" t="s">
        <v>136</v>
      </c>
      <c r="F194" s="179"/>
      <c r="G194" s="125" t="e">
        <f>D194*INDEX(Auswahlfelder!$B$5:$C$14,MATCH(F181,Auswahlfelder!$A$5:$A$14,0),MATCH("Erneuerungskosten",Auswahlfelder!$B$3:$C$3,0))</f>
        <v>#N/A</v>
      </c>
    </row>
    <row r="195" spans="2:7" s="45" customFormat="1" ht="14.1" customHeight="1" x14ac:dyDescent="0.25">
      <c r="B195" s="180" t="s">
        <v>176</v>
      </c>
      <c r="C195" s="179"/>
      <c r="D195" s="126"/>
      <c r="E195" s="181" t="s">
        <v>169</v>
      </c>
      <c r="F195" s="182"/>
      <c r="G195" s="127" t="e">
        <f>D194*INDEX(Auswahlfelder!$B$5:$D$14,MATCH(F181,Auswahlfelder!$A$5:$A$14,0),MATCH("Foerderbeitrag",Auswahlfelder!$B$3:$D$3,0))</f>
        <v>#N/A</v>
      </c>
    </row>
    <row r="196" spans="2:7" s="45" customFormat="1" ht="14.1" customHeight="1" x14ac:dyDescent="0.25">
      <c r="B196" s="51"/>
      <c r="C196" s="52"/>
      <c r="D196" s="53"/>
      <c r="F196" s="54"/>
    </row>
    <row r="197" spans="2:7" s="45" customFormat="1" ht="28.35" customHeight="1" x14ac:dyDescent="0.25">
      <c r="B197" s="51"/>
      <c r="C197" s="52"/>
      <c r="D197" s="53"/>
    </row>
    <row r="198" spans="2:7" s="45" customFormat="1" ht="4.5" customHeight="1" x14ac:dyDescent="0.25">
      <c r="B198" s="51"/>
      <c r="C198" s="52"/>
      <c r="D198" s="53"/>
    </row>
    <row r="199" spans="2:7" s="45" customFormat="1" ht="17.100000000000001" customHeight="1" x14ac:dyDescent="0.25">
      <c r="B199" s="215" t="s">
        <v>124</v>
      </c>
      <c r="C199" s="216"/>
      <c r="D199" s="194" t="s">
        <v>137</v>
      </c>
      <c r="E199" s="195"/>
      <c r="F199" s="196"/>
      <c r="G199" s="197"/>
    </row>
    <row r="200" spans="2:7" s="45" customFormat="1" ht="14.1" customHeight="1" x14ac:dyDescent="0.25">
      <c r="B200" s="183" t="s">
        <v>132</v>
      </c>
      <c r="C200" s="198"/>
      <c r="D200" s="201" t="s">
        <v>125</v>
      </c>
      <c r="E200" s="202"/>
      <c r="F200" s="202"/>
      <c r="G200" s="203"/>
    </row>
    <row r="201" spans="2:7" s="45" customFormat="1" ht="14.1" customHeight="1" x14ac:dyDescent="0.25">
      <c r="B201" s="199"/>
      <c r="C201" s="200"/>
      <c r="D201" s="204"/>
      <c r="E201" s="205"/>
      <c r="F201" s="205"/>
      <c r="G201" s="206"/>
    </row>
    <row r="202" spans="2:7" s="45" customFormat="1" ht="14.1" customHeight="1" x14ac:dyDescent="0.25">
      <c r="B202" s="199"/>
      <c r="C202" s="200"/>
      <c r="D202" s="207"/>
      <c r="E202" s="208"/>
      <c r="F202" s="208"/>
      <c r="G202" s="209"/>
    </row>
    <row r="203" spans="2:7" s="45" customFormat="1" ht="14.1" customHeight="1" x14ac:dyDescent="0.25">
      <c r="B203" s="199"/>
      <c r="C203" s="200"/>
      <c r="D203" s="207"/>
      <c r="E203" s="208"/>
      <c r="F203" s="208"/>
      <c r="G203" s="209"/>
    </row>
    <row r="204" spans="2:7" s="45" customFormat="1" ht="14.1" customHeight="1" x14ac:dyDescent="0.25">
      <c r="B204" s="199"/>
      <c r="C204" s="200"/>
      <c r="D204" s="210"/>
      <c r="E204" s="211"/>
      <c r="F204" s="211"/>
      <c r="G204" s="212"/>
    </row>
    <row r="205" spans="2:7" s="45" customFormat="1" ht="14.1" customHeight="1" x14ac:dyDescent="0.25">
      <c r="B205" s="199"/>
      <c r="C205" s="200"/>
      <c r="D205" s="201" t="s">
        <v>126</v>
      </c>
      <c r="E205" s="202"/>
      <c r="F205" s="202"/>
      <c r="G205" s="203"/>
    </row>
    <row r="206" spans="2:7" s="45" customFormat="1" ht="14.1" customHeight="1" x14ac:dyDescent="0.25">
      <c r="B206" s="199"/>
      <c r="C206" s="200"/>
      <c r="D206" s="204"/>
      <c r="E206" s="205"/>
      <c r="F206" s="205"/>
      <c r="G206" s="206"/>
    </row>
    <row r="207" spans="2:7" s="45" customFormat="1" ht="14.1" customHeight="1" x14ac:dyDescent="0.25">
      <c r="B207" s="199"/>
      <c r="C207" s="200"/>
      <c r="D207" s="207"/>
      <c r="E207" s="208"/>
      <c r="F207" s="208"/>
      <c r="G207" s="209"/>
    </row>
    <row r="208" spans="2:7" s="45" customFormat="1" ht="14.1" customHeight="1" x14ac:dyDescent="0.25">
      <c r="B208" s="185"/>
      <c r="C208" s="186"/>
      <c r="D208" s="207"/>
      <c r="E208" s="208"/>
      <c r="F208" s="208"/>
      <c r="G208" s="209"/>
    </row>
    <row r="209" spans="2:7" s="45" customFormat="1" ht="14.1" customHeight="1" x14ac:dyDescent="0.25">
      <c r="B209" s="187"/>
      <c r="C209" s="188"/>
      <c r="D209" s="210"/>
      <c r="E209" s="211"/>
      <c r="F209" s="211"/>
      <c r="G209" s="212"/>
    </row>
    <row r="210" spans="2:7" s="45" customFormat="1" ht="14.1" customHeight="1" x14ac:dyDescent="0.25">
      <c r="B210" s="180" t="s">
        <v>129</v>
      </c>
      <c r="C210" s="179"/>
      <c r="D210" s="122">
        <f>G22</f>
        <v>0</v>
      </c>
      <c r="E210" s="213" t="s">
        <v>127</v>
      </c>
      <c r="F210" s="214"/>
      <c r="G210" s="123" t="e">
        <f>IF(D211="","",D210+D211)</f>
        <v>#N/A</v>
      </c>
    </row>
    <row r="211" spans="2:7" s="45" customFormat="1" ht="14.1" customHeight="1" x14ac:dyDescent="0.25">
      <c r="B211" s="180" t="s">
        <v>130</v>
      </c>
      <c r="C211" s="179"/>
      <c r="D211" s="122" t="e">
        <f>INDEX(Auswahlfelder!$B$5:$C$14,MATCH(F199,Auswahlfelder!$A$5:$A$14,0),MATCH("Lebensdauer",Auswahlfelder!$B$3:$C$3,0))</f>
        <v>#N/A</v>
      </c>
      <c r="E211" s="178" t="s">
        <v>175</v>
      </c>
      <c r="F211" s="179"/>
      <c r="G211" s="124"/>
    </row>
    <row r="212" spans="2:7" s="45" customFormat="1" ht="14.1" customHeight="1" x14ac:dyDescent="0.25">
      <c r="B212" s="178" t="s">
        <v>174</v>
      </c>
      <c r="C212" s="179"/>
      <c r="D212" s="122"/>
      <c r="E212" s="178" t="s">
        <v>136</v>
      </c>
      <c r="F212" s="179"/>
      <c r="G212" s="125" t="e">
        <f>D212*INDEX(Auswahlfelder!$B$5:$C$14,MATCH(F199,Auswahlfelder!$A$5:$A$14,0),MATCH("Erneuerungskosten",Auswahlfelder!$B$3:$C$3,0))</f>
        <v>#N/A</v>
      </c>
    </row>
    <row r="213" spans="2:7" s="45" customFormat="1" ht="14.1" customHeight="1" x14ac:dyDescent="0.25">
      <c r="B213" s="180" t="s">
        <v>176</v>
      </c>
      <c r="C213" s="179"/>
      <c r="D213" s="126"/>
      <c r="E213" s="181" t="s">
        <v>169</v>
      </c>
      <c r="F213" s="182"/>
      <c r="G213" s="127" t="e">
        <f>D212*INDEX(Auswahlfelder!$B$5:$D$14,MATCH(F199,Auswahlfelder!$A$5:$A$14,0),MATCH("Foerderbeitrag",Auswahlfelder!$B$3:$D$3,0))</f>
        <v>#N/A</v>
      </c>
    </row>
    <row r="214" spans="2:7" s="45" customFormat="1" ht="28.35" customHeight="1" x14ac:dyDescent="0.25">
      <c r="B214" s="51"/>
      <c r="C214" s="52"/>
      <c r="D214" s="53"/>
    </row>
    <row r="215" spans="2:7" s="45" customFormat="1" ht="17.100000000000001" customHeight="1" x14ac:dyDescent="0.25">
      <c r="B215" s="215" t="s">
        <v>124</v>
      </c>
      <c r="C215" s="216"/>
      <c r="D215" s="194" t="s">
        <v>137</v>
      </c>
      <c r="E215" s="195"/>
      <c r="F215" s="196"/>
      <c r="G215" s="197"/>
    </row>
    <row r="216" spans="2:7" s="45" customFormat="1" ht="14.1" customHeight="1" x14ac:dyDescent="0.25">
      <c r="B216" s="183" t="s">
        <v>132</v>
      </c>
      <c r="C216" s="198"/>
      <c r="D216" s="201" t="s">
        <v>125</v>
      </c>
      <c r="E216" s="202"/>
      <c r="F216" s="202"/>
      <c r="G216" s="203"/>
    </row>
    <row r="217" spans="2:7" s="45" customFormat="1" ht="14.1" customHeight="1" x14ac:dyDescent="0.25">
      <c r="B217" s="199"/>
      <c r="C217" s="200"/>
      <c r="D217" s="204"/>
      <c r="E217" s="205"/>
      <c r="F217" s="205"/>
      <c r="G217" s="206"/>
    </row>
    <row r="218" spans="2:7" s="45" customFormat="1" ht="14.1" customHeight="1" x14ac:dyDescent="0.25">
      <c r="B218" s="199"/>
      <c r="C218" s="200"/>
      <c r="D218" s="207"/>
      <c r="E218" s="208"/>
      <c r="F218" s="208"/>
      <c r="G218" s="209"/>
    </row>
    <row r="219" spans="2:7" s="45" customFormat="1" ht="14.1" customHeight="1" x14ac:dyDescent="0.25">
      <c r="B219" s="199"/>
      <c r="C219" s="200"/>
      <c r="D219" s="207"/>
      <c r="E219" s="208"/>
      <c r="F219" s="208"/>
      <c r="G219" s="209"/>
    </row>
    <row r="220" spans="2:7" s="45" customFormat="1" ht="14.1" customHeight="1" x14ac:dyDescent="0.25">
      <c r="B220" s="199"/>
      <c r="C220" s="200"/>
      <c r="D220" s="210"/>
      <c r="E220" s="211"/>
      <c r="F220" s="211"/>
      <c r="G220" s="212"/>
    </row>
    <row r="221" spans="2:7" s="45" customFormat="1" ht="14.1" customHeight="1" x14ac:dyDescent="0.25">
      <c r="B221" s="199"/>
      <c r="C221" s="200"/>
      <c r="D221" s="201" t="s">
        <v>126</v>
      </c>
      <c r="E221" s="202"/>
      <c r="F221" s="202"/>
      <c r="G221" s="203"/>
    </row>
    <row r="222" spans="2:7" s="45" customFormat="1" ht="14.1" customHeight="1" x14ac:dyDescent="0.25">
      <c r="B222" s="199"/>
      <c r="C222" s="200"/>
      <c r="D222" s="204"/>
      <c r="E222" s="205"/>
      <c r="F222" s="205"/>
      <c r="G222" s="206"/>
    </row>
    <row r="223" spans="2:7" s="45" customFormat="1" ht="14.1" customHeight="1" x14ac:dyDescent="0.25">
      <c r="B223" s="199"/>
      <c r="C223" s="200"/>
      <c r="D223" s="207"/>
      <c r="E223" s="208"/>
      <c r="F223" s="208"/>
      <c r="G223" s="209"/>
    </row>
    <row r="224" spans="2:7" s="45" customFormat="1" ht="14.1" customHeight="1" x14ac:dyDescent="0.25">
      <c r="B224" s="185"/>
      <c r="C224" s="186"/>
      <c r="D224" s="207"/>
      <c r="E224" s="208"/>
      <c r="F224" s="208"/>
      <c r="G224" s="209"/>
    </row>
    <row r="225" spans="2:7" s="45" customFormat="1" ht="14.1" customHeight="1" x14ac:dyDescent="0.25">
      <c r="B225" s="187"/>
      <c r="C225" s="188"/>
      <c r="D225" s="210"/>
      <c r="E225" s="211"/>
      <c r="F225" s="211"/>
      <c r="G225" s="212"/>
    </row>
    <row r="226" spans="2:7" s="45" customFormat="1" ht="14.1" customHeight="1" x14ac:dyDescent="0.25">
      <c r="B226" s="180" t="s">
        <v>129</v>
      </c>
      <c r="C226" s="179"/>
      <c r="D226" s="122">
        <f>G22</f>
        <v>0</v>
      </c>
      <c r="E226" s="213" t="s">
        <v>127</v>
      </c>
      <c r="F226" s="214"/>
      <c r="G226" s="123" t="e">
        <f>IF(D227="","",D226+D227)</f>
        <v>#N/A</v>
      </c>
    </row>
    <row r="227" spans="2:7" s="45" customFormat="1" ht="14.1" customHeight="1" x14ac:dyDescent="0.25">
      <c r="B227" s="180" t="s">
        <v>130</v>
      </c>
      <c r="C227" s="179"/>
      <c r="D227" s="122" t="e">
        <f>INDEX(Auswahlfelder!$B$5:$C$14,MATCH(F215,Auswahlfelder!$A$5:$A$14,0),MATCH("Lebensdauer",Auswahlfelder!$B$3:$C$3,0))</f>
        <v>#N/A</v>
      </c>
      <c r="E227" s="178" t="s">
        <v>175</v>
      </c>
      <c r="F227" s="179"/>
      <c r="G227" s="124"/>
    </row>
    <row r="228" spans="2:7" s="45" customFormat="1" ht="14.1" customHeight="1" x14ac:dyDescent="0.25">
      <c r="B228" s="178" t="s">
        <v>174</v>
      </c>
      <c r="C228" s="179"/>
      <c r="D228" s="122"/>
      <c r="E228" s="178" t="s">
        <v>136</v>
      </c>
      <c r="F228" s="179"/>
      <c r="G228" s="125" t="e">
        <f>D228*INDEX(Auswahlfelder!$B$5:$C$14,MATCH(F215,Auswahlfelder!$A$5:$A$14,0),MATCH("Erneuerungskosten",Auswahlfelder!$B$3:$C$3,0))</f>
        <v>#N/A</v>
      </c>
    </row>
    <row r="229" spans="2:7" s="45" customFormat="1" ht="14.1" customHeight="1" x14ac:dyDescent="0.25">
      <c r="B229" s="180" t="s">
        <v>176</v>
      </c>
      <c r="C229" s="179"/>
      <c r="D229" s="126"/>
      <c r="E229" s="181" t="s">
        <v>169</v>
      </c>
      <c r="F229" s="182"/>
      <c r="G229" s="127" t="e">
        <f>D228*INDEX(Auswahlfelder!$B$5:$D$14,MATCH(F215,Auswahlfelder!$A$5:$A$14,0),MATCH("Foerderbeitrag",Auswahlfelder!$B$3:$D$3,0))</f>
        <v>#N/A</v>
      </c>
    </row>
    <row r="230" spans="2:7" s="45" customFormat="1" ht="14.1" customHeight="1" x14ac:dyDescent="0.25">
      <c r="B230" s="51"/>
      <c r="C230" s="52"/>
      <c r="D230" s="53"/>
      <c r="F230" s="54"/>
    </row>
    <row r="231" spans="2:7" s="45" customFormat="1" ht="28.35" customHeight="1" x14ac:dyDescent="0.25">
      <c r="B231" s="51"/>
      <c r="C231" s="52"/>
      <c r="D231" s="53"/>
    </row>
    <row r="232" spans="2:7" s="45" customFormat="1" ht="4.5" customHeight="1" x14ac:dyDescent="0.25">
      <c r="B232" s="51"/>
      <c r="C232" s="52"/>
      <c r="D232" s="53"/>
    </row>
    <row r="233" spans="2:7" s="45" customFormat="1" ht="14.1" customHeight="1" x14ac:dyDescent="0.25">
      <c r="B233" s="51"/>
      <c r="C233" s="52"/>
      <c r="D233" s="53"/>
      <c r="F233" s="54"/>
    </row>
    <row r="234" spans="2:7" s="132" customFormat="1" ht="11.25" customHeight="1" x14ac:dyDescent="0.2">
      <c r="B234" s="128" t="s">
        <v>177</v>
      </c>
      <c r="C234" s="129"/>
      <c r="D234" s="130" t="s">
        <v>162</v>
      </c>
      <c r="E234" s="131" t="s">
        <v>7</v>
      </c>
      <c r="F234" s="131" t="s">
        <v>8</v>
      </c>
      <c r="G234" s="131" t="s">
        <v>9</v>
      </c>
    </row>
    <row r="235" spans="2:7" s="132" customFormat="1" ht="11.25" customHeight="1" x14ac:dyDescent="0.2">
      <c r="B235" s="133" t="s">
        <v>10</v>
      </c>
      <c r="C235" s="129"/>
      <c r="D235" s="134" t="s">
        <v>11</v>
      </c>
      <c r="E235" s="134" t="s">
        <v>12</v>
      </c>
      <c r="F235" s="134" t="s">
        <v>13</v>
      </c>
      <c r="G235" s="134" t="s">
        <v>14</v>
      </c>
    </row>
    <row r="236" spans="2:7" s="132" customFormat="1" ht="11.25" customHeight="1" x14ac:dyDescent="0.2">
      <c r="B236" s="133" t="s">
        <v>3</v>
      </c>
      <c r="C236" s="129"/>
      <c r="D236" s="134" t="s">
        <v>15</v>
      </c>
      <c r="E236" s="134" t="s">
        <v>16</v>
      </c>
      <c r="F236" s="134" t="s">
        <v>17</v>
      </c>
      <c r="G236" s="134" t="s">
        <v>14</v>
      </c>
    </row>
    <row r="237" spans="2:7" s="132" customFormat="1" ht="11.25" customHeight="1" x14ac:dyDescent="0.2">
      <c r="B237" s="133" t="s">
        <v>4</v>
      </c>
      <c r="C237" s="129"/>
      <c r="D237" s="134" t="s">
        <v>15</v>
      </c>
      <c r="E237" s="134" t="s">
        <v>16</v>
      </c>
      <c r="F237" s="134" t="s">
        <v>17</v>
      </c>
      <c r="G237" s="134" t="s">
        <v>14</v>
      </c>
    </row>
    <row r="238" spans="2:7" s="132" customFormat="1" ht="11.25" customHeight="1" x14ac:dyDescent="0.2">
      <c r="B238" s="133" t="s">
        <v>5</v>
      </c>
      <c r="C238" s="129"/>
      <c r="D238" s="134" t="s">
        <v>18</v>
      </c>
      <c r="E238" s="134" t="s">
        <v>19</v>
      </c>
      <c r="F238" s="134" t="s">
        <v>20</v>
      </c>
      <c r="G238" s="134" t="s">
        <v>21</v>
      </c>
    </row>
    <row r="239" spans="2:7" s="132" customFormat="1" ht="11.25" customHeight="1" x14ac:dyDescent="0.25">
      <c r="B239" s="135" t="s">
        <v>22</v>
      </c>
      <c r="C239" s="136"/>
      <c r="D239" s="134" t="s">
        <v>23</v>
      </c>
      <c r="E239" s="134" t="s">
        <v>24</v>
      </c>
      <c r="F239" s="134" t="s">
        <v>25</v>
      </c>
      <c r="G239" s="134" t="s">
        <v>26</v>
      </c>
    </row>
    <row r="240" spans="2:7" s="132" customFormat="1" ht="11.25" customHeight="1" x14ac:dyDescent="0.2">
      <c r="B240" s="133" t="s">
        <v>6</v>
      </c>
      <c r="C240" s="129"/>
      <c r="D240" s="134" t="s">
        <v>15</v>
      </c>
      <c r="E240" s="134" t="s">
        <v>16</v>
      </c>
      <c r="F240" s="134" t="s">
        <v>27</v>
      </c>
      <c r="G240" s="134" t="s">
        <v>28</v>
      </c>
    </row>
    <row r="241" spans="2:7" s="137" customFormat="1" ht="112.5" customHeight="1" x14ac:dyDescent="0.2">
      <c r="D241" s="295"/>
      <c r="E241" s="296"/>
      <c r="F241" s="296"/>
      <c r="G241" s="296"/>
    </row>
    <row r="242" spans="2:7" s="55" customFormat="1" ht="18.75" customHeight="1" x14ac:dyDescent="0.3">
      <c r="B242" s="259" t="s">
        <v>84</v>
      </c>
      <c r="C242" s="260"/>
      <c r="D242" s="260"/>
      <c r="E242" s="37"/>
      <c r="F242" s="138"/>
      <c r="G242" s="138"/>
    </row>
    <row r="243" spans="2:7" s="55" customFormat="1" ht="14.1" customHeight="1" x14ac:dyDescent="0.25">
      <c r="B243" s="183" t="s">
        <v>132</v>
      </c>
      <c r="C243" s="184"/>
      <c r="D243" s="189" t="s">
        <v>138</v>
      </c>
      <c r="E243" s="190"/>
      <c r="F243" s="191"/>
      <c r="G243" s="192"/>
    </row>
    <row r="244" spans="2:7" s="55" customFormat="1" ht="28.35" customHeight="1" x14ac:dyDescent="0.2">
      <c r="B244" s="185"/>
      <c r="C244" s="186"/>
      <c r="D244" s="193" t="s">
        <v>157</v>
      </c>
      <c r="E244" s="193"/>
      <c r="F244" s="193"/>
      <c r="G244" s="193"/>
    </row>
    <row r="245" spans="2:7" s="55" customFormat="1" ht="28.35" customHeight="1" x14ac:dyDescent="0.2">
      <c r="B245" s="185"/>
      <c r="C245" s="186"/>
      <c r="D245" s="193"/>
      <c r="E245" s="193"/>
      <c r="F245" s="193"/>
      <c r="G245" s="193"/>
    </row>
    <row r="246" spans="2:7" s="55" customFormat="1" ht="28.35" customHeight="1" x14ac:dyDescent="0.2">
      <c r="B246" s="185"/>
      <c r="C246" s="186"/>
      <c r="D246" s="193"/>
      <c r="E246" s="193"/>
      <c r="F246" s="193"/>
      <c r="G246" s="193"/>
    </row>
    <row r="247" spans="2:7" s="55" customFormat="1" ht="28.35" customHeight="1" x14ac:dyDescent="0.2">
      <c r="B247" s="187"/>
      <c r="C247" s="188"/>
      <c r="D247" s="193"/>
      <c r="E247" s="193"/>
      <c r="F247" s="193"/>
      <c r="G247" s="193"/>
    </row>
    <row r="248" spans="2:7" s="55" customFormat="1" ht="22.5" customHeight="1" x14ac:dyDescent="0.2">
      <c r="B248" s="56"/>
      <c r="C248" s="56"/>
      <c r="D248" s="57"/>
      <c r="E248" s="57"/>
      <c r="F248" s="57"/>
      <c r="G248" s="57"/>
    </row>
    <row r="249" spans="2:7" s="55" customFormat="1" ht="14.1" customHeight="1" x14ac:dyDescent="0.25">
      <c r="B249" s="183" t="s">
        <v>132</v>
      </c>
      <c r="C249" s="184"/>
      <c r="D249" s="189" t="s">
        <v>138</v>
      </c>
      <c r="E249" s="190"/>
      <c r="F249" s="191"/>
      <c r="G249" s="192"/>
    </row>
    <row r="250" spans="2:7" s="55" customFormat="1" ht="28.35" customHeight="1" x14ac:dyDescent="0.2">
      <c r="B250" s="185"/>
      <c r="C250" s="186"/>
      <c r="D250" s="193" t="s">
        <v>155</v>
      </c>
      <c r="E250" s="193"/>
      <c r="F250" s="193"/>
      <c r="G250" s="193"/>
    </row>
    <row r="251" spans="2:7" s="55" customFormat="1" ht="28.35" customHeight="1" x14ac:dyDescent="0.2">
      <c r="B251" s="185"/>
      <c r="C251" s="186"/>
      <c r="D251" s="193"/>
      <c r="E251" s="193"/>
      <c r="F251" s="193"/>
      <c r="G251" s="193"/>
    </row>
    <row r="252" spans="2:7" s="55" customFormat="1" ht="28.35" customHeight="1" x14ac:dyDescent="0.2">
      <c r="B252" s="185"/>
      <c r="C252" s="186"/>
      <c r="D252" s="193"/>
      <c r="E252" s="193"/>
      <c r="F252" s="193"/>
      <c r="G252" s="193"/>
    </row>
    <row r="253" spans="2:7" s="55" customFormat="1" ht="28.35" customHeight="1" x14ac:dyDescent="0.2">
      <c r="B253" s="187"/>
      <c r="C253" s="188"/>
      <c r="D253" s="193"/>
      <c r="E253" s="193"/>
      <c r="F253" s="193"/>
      <c r="G253" s="193"/>
    </row>
    <row r="254" spans="2:7" s="55" customFormat="1" ht="22.5" customHeight="1" x14ac:dyDescent="0.2">
      <c r="B254" s="56"/>
      <c r="C254" s="56"/>
      <c r="D254" s="57"/>
      <c r="E254" s="57"/>
      <c r="F254" s="57"/>
      <c r="G254" s="57"/>
    </row>
    <row r="255" spans="2:7" s="55" customFormat="1" ht="14.1" customHeight="1" x14ac:dyDescent="0.25">
      <c r="B255" s="183" t="s">
        <v>132</v>
      </c>
      <c r="C255" s="184"/>
      <c r="D255" s="189" t="s">
        <v>138</v>
      </c>
      <c r="E255" s="190"/>
      <c r="F255" s="191"/>
      <c r="G255" s="192"/>
    </row>
    <row r="256" spans="2:7" s="55" customFormat="1" ht="28.35" customHeight="1" x14ac:dyDescent="0.2">
      <c r="B256" s="185"/>
      <c r="C256" s="186"/>
      <c r="D256" s="193" t="s">
        <v>155</v>
      </c>
      <c r="E256" s="193"/>
      <c r="F256" s="193"/>
      <c r="G256" s="193"/>
    </row>
    <row r="257" spans="2:7" s="55" customFormat="1" ht="28.35" customHeight="1" x14ac:dyDescent="0.2">
      <c r="B257" s="185"/>
      <c r="C257" s="186"/>
      <c r="D257" s="193"/>
      <c r="E257" s="193"/>
      <c r="F257" s="193"/>
      <c r="G257" s="193"/>
    </row>
    <row r="258" spans="2:7" s="55" customFormat="1" ht="28.35" customHeight="1" x14ac:dyDescent="0.2">
      <c r="B258" s="185"/>
      <c r="C258" s="186"/>
      <c r="D258" s="193"/>
      <c r="E258" s="193"/>
      <c r="F258" s="193"/>
      <c r="G258" s="193"/>
    </row>
    <row r="259" spans="2:7" s="55" customFormat="1" ht="28.35" customHeight="1" x14ac:dyDescent="0.2">
      <c r="B259" s="187"/>
      <c r="C259" s="188"/>
      <c r="D259" s="193"/>
      <c r="E259" s="193"/>
      <c r="F259" s="193"/>
      <c r="G259" s="193"/>
    </row>
    <row r="260" spans="2:7" s="55" customFormat="1" ht="22.5" customHeight="1" x14ac:dyDescent="0.2">
      <c r="B260" s="56"/>
      <c r="C260" s="56"/>
      <c r="D260" s="57"/>
      <c r="E260" s="57"/>
      <c r="F260" s="57"/>
      <c r="G260" s="57"/>
    </row>
    <row r="261" spans="2:7" s="55" customFormat="1" ht="14.1" customHeight="1" x14ac:dyDescent="0.25">
      <c r="B261" s="183" t="s">
        <v>132</v>
      </c>
      <c r="C261" s="184"/>
      <c r="D261" s="189" t="s">
        <v>138</v>
      </c>
      <c r="E261" s="190"/>
      <c r="F261" s="191"/>
      <c r="G261" s="192"/>
    </row>
    <row r="262" spans="2:7" s="55" customFormat="1" ht="28.35" customHeight="1" x14ac:dyDescent="0.2">
      <c r="B262" s="185"/>
      <c r="C262" s="186"/>
      <c r="D262" s="193" t="s">
        <v>157</v>
      </c>
      <c r="E262" s="193"/>
      <c r="F262" s="193"/>
      <c r="G262" s="193"/>
    </row>
    <row r="263" spans="2:7" s="55" customFormat="1" ht="28.35" customHeight="1" x14ac:dyDescent="0.2">
      <c r="B263" s="185"/>
      <c r="C263" s="186"/>
      <c r="D263" s="193"/>
      <c r="E263" s="193"/>
      <c r="F263" s="193"/>
      <c r="G263" s="193"/>
    </row>
    <row r="264" spans="2:7" s="55" customFormat="1" ht="28.35" customHeight="1" x14ac:dyDescent="0.2">
      <c r="B264" s="185"/>
      <c r="C264" s="186"/>
      <c r="D264" s="193"/>
      <c r="E264" s="193"/>
      <c r="F264" s="193"/>
      <c r="G264" s="193"/>
    </row>
    <row r="265" spans="2:7" s="55" customFormat="1" ht="28.35" customHeight="1" x14ac:dyDescent="0.2">
      <c r="B265" s="187"/>
      <c r="C265" s="188"/>
      <c r="D265" s="193"/>
      <c r="E265" s="193"/>
      <c r="F265" s="193"/>
      <c r="G265" s="193"/>
    </row>
    <row r="266" spans="2:7" s="55" customFormat="1" ht="22.5" customHeight="1" x14ac:dyDescent="0.2">
      <c r="B266" s="56"/>
      <c r="C266" s="56"/>
      <c r="D266" s="57"/>
      <c r="E266" s="57"/>
      <c r="F266" s="57"/>
      <c r="G266" s="57"/>
    </row>
    <row r="267" spans="2:7" s="55" customFormat="1" ht="14.1" customHeight="1" x14ac:dyDescent="0.25">
      <c r="B267" s="183" t="s">
        <v>132</v>
      </c>
      <c r="C267" s="184"/>
      <c r="D267" s="189" t="s">
        <v>138</v>
      </c>
      <c r="E267" s="190"/>
      <c r="F267" s="191"/>
      <c r="G267" s="192"/>
    </row>
    <row r="268" spans="2:7" s="55" customFormat="1" ht="28.35" customHeight="1" x14ac:dyDescent="0.2">
      <c r="B268" s="185"/>
      <c r="C268" s="186"/>
      <c r="D268" s="193" t="s">
        <v>155</v>
      </c>
      <c r="E268" s="193"/>
      <c r="F268" s="193"/>
      <c r="G268" s="193"/>
    </row>
    <row r="269" spans="2:7" s="55" customFormat="1" ht="28.35" customHeight="1" x14ac:dyDescent="0.2">
      <c r="B269" s="185"/>
      <c r="C269" s="186"/>
      <c r="D269" s="193"/>
      <c r="E269" s="193"/>
      <c r="F269" s="193"/>
      <c r="G269" s="193"/>
    </row>
    <row r="270" spans="2:7" s="55" customFormat="1" ht="28.35" customHeight="1" x14ac:dyDescent="0.2">
      <c r="B270" s="185"/>
      <c r="C270" s="186"/>
      <c r="D270" s="193"/>
      <c r="E270" s="193"/>
      <c r="F270" s="193"/>
      <c r="G270" s="193"/>
    </row>
    <row r="271" spans="2:7" s="55" customFormat="1" ht="28.35" customHeight="1" x14ac:dyDescent="0.2">
      <c r="B271" s="187"/>
      <c r="C271" s="188"/>
      <c r="D271" s="193"/>
      <c r="E271" s="193"/>
      <c r="F271" s="193"/>
      <c r="G271" s="193"/>
    </row>
    <row r="272" spans="2:7" s="55" customFormat="1" ht="22.5" customHeight="1" x14ac:dyDescent="0.2">
      <c r="B272" s="56"/>
      <c r="C272" s="56"/>
      <c r="D272" s="57"/>
      <c r="E272" s="57"/>
      <c r="F272" s="57"/>
      <c r="G272" s="57"/>
    </row>
    <row r="273" spans="2:7" s="55" customFormat="1" ht="14.1" customHeight="1" x14ac:dyDescent="0.25">
      <c r="B273" s="183" t="s">
        <v>132</v>
      </c>
      <c r="C273" s="184"/>
      <c r="D273" s="189" t="s">
        <v>138</v>
      </c>
      <c r="E273" s="190"/>
      <c r="F273" s="191"/>
      <c r="G273" s="192"/>
    </row>
    <row r="274" spans="2:7" s="55" customFormat="1" ht="28.35" customHeight="1" x14ac:dyDescent="0.2">
      <c r="B274" s="185"/>
      <c r="C274" s="186"/>
      <c r="D274" s="193" t="s">
        <v>155</v>
      </c>
      <c r="E274" s="193"/>
      <c r="F274" s="193"/>
      <c r="G274" s="193"/>
    </row>
    <row r="275" spans="2:7" s="55" customFormat="1" ht="28.35" customHeight="1" x14ac:dyDescent="0.2">
      <c r="B275" s="185"/>
      <c r="C275" s="186"/>
      <c r="D275" s="193"/>
      <c r="E275" s="193"/>
      <c r="F275" s="193"/>
      <c r="G275" s="193"/>
    </row>
    <row r="276" spans="2:7" s="55" customFormat="1" ht="28.35" customHeight="1" x14ac:dyDescent="0.2">
      <c r="B276" s="185"/>
      <c r="C276" s="186"/>
      <c r="D276" s="193"/>
      <c r="E276" s="193"/>
      <c r="F276" s="193"/>
      <c r="G276" s="193"/>
    </row>
    <row r="277" spans="2:7" s="55" customFormat="1" ht="28.35" customHeight="1" x14ac:dyDescent="0.2">
      <c r="B277" s="187"/>
      <c r="C277" s="188"/>
      <c r="D277" s="193"/>
      <c r="E277" s="193"/>
      <c r="F277" s="193"/>
      <c r="G277" s="193"/>
    </row>
    <row r="278" spans="2:7" s="55" customFormat="1" ht="22.5" customHeight="1" x14ac:dyDescent="0.2">
      <c r="B278" s="56"/>
      <c r="C278" s="56"/>
      <c r="D278" s="57"/>
      <c r="E278" s="57"/>
      <c r="F278" s="57"/>
      <c r="G278" s="57"/>
    </row>
    <row r="279" spans="2:7" s="55" customFormat="1" ht="14.1" customHeight="1" x14ac:dyDescent="0.25">
      <c r="B279" s="183" t="s">
        <v>132</v>
      </c>
      <c r="C279" s="184"/>
      <c r="D279" s="189" t="s">
        <v>138</v>
      </c>
      <c r="E279" s="190"/>
      <c r="F279" s="191"/>
      <c r="G279" s="192"/>
    </row>
    <row r="280" spans="2:7" s="55" customFormat="1" ht="28.35" customHeight="1" x14ac:dyDescent="0.2">
      <c r="B280" s="185"/>
      <c r="C280" s="186"/>
      <c r="D280" s="193" t="s">
        <v>155</v>
      </c>
      <c r="E280" s="193"/>
      <c r="F280" s="193"/>
      <c r="G280" s="193"/>
    </row>
    <row r="281" spans="2:7" s="55" customFormat="1" ht="28.35" customHeight="1" x14ac:dyDescent="0.2">
      <c r="B281" s="185"/>
      <c r="C281" s="186"/>
      <c r="D281" s="193"/>
      <c r="E281" s="193"/>
      <c r="F281" s="193"/>
      <c r="G281" s="193"/>
    </row>
    <row r="282" spans="2:7" s="55" customFormat="1" ht="28.35" customHeight="1" x14ac:dyDescent="0.2">
      <c r="B282" s="185"/>
      <c r="C282" s="186"/>
      <c r="D282" s="193"/>
      <c r="E282" s="193"/>
      <c r="F282" s="193"/>
      <c r="G282" s="193"/>
    </row>
    <row r="283" spans="2:7" s="55" customFormat="1" ht="28.35" customHeight="1" x14ac:dyDescent="0.2">
      <c r="B283" s="187"/>
      <c r="C283" s="188"/>
      <c r="D283" s="193"/>
      <c r="E283" s="193"/>
      <c r="F283" s="193"/>
      <c r="G283" s="193"/>
    </row>
    <row r="284" spans="2:7" s="55" customFormat="1" ht="22.5" customHeight="1" x14ac:dyDescent="0.2">
      <c r="B284" s="56"/>
      <c r="C284" s="56"/>
      <c r="D284" s="57"/>
      <c r="E284" s="57"/>
      <c r="F284" s="57"/>
      <c r="G284" s="57"/>
    </row>
    <row r="285" spans="2:7" s="55" customFormat="1" ht="14.1" customHeight="1" x14ac:dyDescent="0.25">
      <c r="B285" s="183" t="s">
        <v>132</v>
      </c>
      <c r="C285" s="184"/>
      <c r="D285" s="189" t="s">
        <v>138</v>
      </c>
      <c r="E285" s="190"/>
      <c r="F285" s="191"/>
      <c r="G285" s="192"/>
    </row>
    <row r="286" spans="2:7" s="55" customFormat="1" ht="28.35" customHeight="1" x14ac:dyDescent="0.2">
      <c r="B286" s="185"/>
      <c r="C286" s="186"/>
      <c r="D286" s="193" t="s">
        <v>157</v>
      </c>
      <c r="E286" s="193"/>
      <c r="F286" s="193"/>
      <c r="G286" s="193"/>
    </row>
    <row r="287" spans="2:7" s="55" customFormat="1" ht="28.35" customHeight="1" x14ac:dyDescent="0.2">
      <c r="B287" s="185"/>
      <c r="C287" s="186"/>
      <c r="D287" s="193"/>
      <c r="E287" s="193"/>
      <c r="F287" s="193"/>
      <c r="G287" s="193"/>
    </row>
    <row r="288" spans="2:7" s="55" customFormat="1" ht="28.35" customHeight="1" x14ac:dyDescent="0.2">
      <c r="B288" s="185"/>
      <c r="C288" s="186"/>
      <c r="D288" s="193"/>
      <c r="E288" s="193"/>
      <c r="F288" s="193"/>
      <c r="G288" s="193"/>
    </row>
    <row r="289" spans="2:7" s="55" customFormat="1" ht="28.35" customHeight="1" x14ac:dyDescent="0.2">
      <c r="B289" s="187"/>
      <c r="C289" s="188"/>
      <c r="D289" s="193"/>
      <c r="E289" s="193"/>
      <c r="F289" s="193"/>
      <c r="G289" s="193"/>
    </row>
    <row r="290" spans="2:7" s="55" customFormat="1" ht="22.5" customHeight="1" x14ac:dyDescent="0.2">
      <c r="B290" s="56"/>
      <c r="C290" s="56"/>
      <c r="D290" s="57"/>
      <c r="E290" s="57"/>
      <c r="F290" s="57"/>
      <c r="G290" s="57"/>
    </row>
    <row r="291" spans="2:7" s="55" customFormat="1" ht="14.1" customHeight="1" x14ac:dyDescent="0.25">
      <c r="B291" s="183" t="s">
        <v>132</v>
      </c>
      <c r="C291" s="184"/>
      <c r="D291" s="189" t="s">
        <v>138</v>
      </c>
      <c r="E291" s="190"/>
      <c r="F291" s="191"/>
      <c r="G291" s="192"/>
    </row>
    <row r="292" spans="2:7" s="55" customFormat="1" ht="28.35" customHeight="1" x14ac:dyDescent="0.2">
      <c r="B292" s="185"/>
      <c r="C292" s="186"/>
      <c r="D292" s="193" t="s">
        <v>155</v>
      </c>
      <c r="E292" s="193"/>
      <c r="F292" s="193"/>
      <c r="G292" s="193"/>
    </row>
    <row r="293" spans="2:7" s="55" customFormat="1" ht="28.35" customHeight="1" x14ac:dyDescent="0.2">
      <c r="B293" s="185"/>
      <c r="C293" s="186"/>
      <c r="D293" s="193"/>
      <c r="E293" s="193"/>
      <c r="F293" s="193"/>
      <c r="G293" s="193"/>
    </row>
    <row r="294" spans="2:7" s="55" customFormat="1" ht="28.35" customHeight="1" x14ac:dyDescent="0.2">
      <c r="B294" s="185"/>
      <c r="C294" s="186"/>
      <c r="D294" s="193"/>
      <c r="E294" s="193"/>
      <c r="F294" s="193"/>
      <c r="G294" s="193"/>
    </row>
    <row r="295" spans="2:7" s="55" customFormat="1" ht="28.35" customHeight="1" x14ac:dyDescent="0.2">
      <c r="B295" s="187"/>
      <c r="C295" s="188"/>
      <c r="D295" s="193"/>
      <c r="E295" s="193"/>
      <c r="F295" s="193"/>
      <c r="G295" s="193"/>
    </row>
    <row r="296" spans="2:7" s="55" customFormat="1" ht="22.5" customHeight="1" x14ac:dyDescent="0.2">
      <c r="B296" s="56"/>
      <c r="C296" s="56"/>
      <c r="D296" s="57"/>
      <c r="E296" s="57"/>
      <c r="F296" s="57"/>
      <c r="G296" s="57"/>
    </row>
    <row r="297" spans="2:7" s="55" customFormat="1" ht="14.1" customHeight="1" x14ac:dyDescent="0.25">
      <c r="B297" s="183" t="s">
        <v>132</v>
      </c>
      <c r="C297" s="184"/>
      <c r="D297" s="189" t="s">
        <v>138</v>
      </c>
      <c r="E297" s="190"/>
      <c r="F297" s="191"/>
      <c r="G297" s="192"/>
    </row>
    <row r="298" spans="2:7" s="55" customFormat="1" ht="28.35" customHeight="1" x14ac:dyDescent="0.2">
      <c r="B298" s="185"/>
      <c r="C298" s="186"/>
      <c r="D298" s="193" t="s">
        <v>155</v>
      </c>
      <c r="E298" s="193"/>
      <c r="F298" s="193"/>
      <c r="G298" s="193"/>
    </row>
    <row r="299" spans="2:7" s="55" customFormat="1" ht="28.35" customHeight="1" x14ac:dyDescent="0.2">
      <c r="B299" s="185"/>
      <c r="C299" s="186"/>
      <c r="D299" s="193"/>
      <c r="E299" s="193"/>
      <c r="F299" s="193"/>
      <c r="G299" s="193"/>
    </row>
    <row r="300" spans="2:7" s="55" customFormat="1" ht="28.35" customHeight="1" x14ac:dyDescent="0.2">
      <c r="B300" s="185"/>
      <c r="C300" s="186"/>
      <c r="D300" s="193"/>
      <c r="E300" s="193"/>
      <c r="F300" s="193"/>
      <c r="G300" s="193"/>
    </row>
    <row r="301" spans="2:7" s="55" customFormat="1" ht="28.35" customHeight="1" x14ac:dyDescent="0.2">
      <c r="B301" s="187"/>
      <c r="C301" s="188"/>
      <c r="D301" s="193"/>
      <c r="E301" s="193"/>
      <c r="F301" s="193"/>
      <c r="G301" s="193"/>
    </row>
    <row r="302" spans="2:7" s="55" customFormat="1" ht="11.25" customHeight="1" x14ac:dyDescent="0.2">
      <c r="B302" s="56"/>
      <c r="C302" s="56"/>
      <c r="D302" s="57"/>
      <c r="E302" s="57"/>
      <c r="F302" s="57"/>
      <c r="G302" s="57"/>
    </row>
    <row r="303" spans="2:7" s="55" customFormat="1" ht="17.100000000000001" customHeight="1" x14ac:dyDescent="0.2"/>
    <row r="304" spans="2:7" s="55" customFormat="1" ht="16.5" customHeight="1" x14ac:dyDescent="0.3">
      <c r="B304" s="259" t="s">
        <v>139</v>
      </c>
      <c r="C304" s="260"/>
      <c r="D304" s="260"/>
    </row>
    <row r="305" spans="1:7" s="63" customFormat="1" ht="30" customHeight="1" x14ac:dyDescent="0.2">
      <c r="B305" s="163"/>
      <c r="C305" s="265" t="s">
        <v>302</v>
      </c>
      <c r="D305" s="266"/>
      <c r="E305" s="261" t="s">
        <v>304</v>
      </c>
      <c r="F305" s="262"/>
      <c r="G305" s="162" t="s">
        <v>141</v>
      </c>
    </row>
    <row r="306" spans="1:7" s="63" customFormat="1" ht="21" customHeight="1" x14ac:dyDescent="0.2">
      <c r="B306" s="284" t="s">
        <v>140</v>
      </c>
      <c r="C306" s="286" t="e">
        <f>CONCATENATE(GWR!B10," (",GWR!B11,")")</f>
        <v>#VALUE!</v>
      </c>
      <c r="D306" s="287"/>
      <c r="E306" s="263"/>
      <c r="F306" s="264"/>
      <c r="G306" s="290">
        <v>1977</v>
      </c>
    </row>
    <row r="307" spans="1:7" s="63" customFormat="1" ht="21" customHeight="1" x14ac:dyDescent="0.2">
      <c r="B307" s="285"/>
      <c r="C307" s="288"/>
      <c r="D307" s="289"/>
      <c r="E307" s="292"/>
      <c r="F307" s="293"/>
      <c r="G307" s="291"/>
    </row>
    <row r="308" spans="1:7" s="63" customFormat="1" ht="21" customHeight="1" x14ac:dyDescent="0.2">
      <c r="B308" s="284" t="s">
        <v>282</v>
      </c>
      <c r="C308" s="286" t="e">
        <f>CONCATENATE(GWR!B12," (",GWR!B13,")")</f>
        <v>#VALUE!</v>
      </c>
      <c r="D308" s="287"/>
      <c r="E308" s="263"/>
      <c r="F308" s="264"/>
      <c r="G308" s="290">
        <v>1977</v>
      </c>
    </row>
    <row r="309" spans="1:7" s="63" customFormat="1" ht="21" customHeight="1" x14ac:dyDescent="0.2">
      <c r="B309" s="285"/>
      <c r="C309" s="288"/>
      <c r="D309" s="289"/>
      <c r="E309" s="294"/>
      <c r="F309" s="293"/>
      <c r="G309" s="291"/>
    </row>
    <row r="310" spans="1:7" s="55" customFormat="1" ht="11.25" customHeight="1" x14ac:dyDescent="0.25">
      <c r="B310" s="174" t="s">
        <v>305</v>
      </c>
      <c r="C310" s="175"/>
      <c r="D310" s="175"/>
      <c r="E310" s="176" t="s">
        <v>306</v>
      </c>
      <c r="F310" s="177"/>
      <c r="G310" s="177"/>
    </row>
    <row r="311" spans="1:7" s="55" customFormat="1" ht="11.25" customHeight="1" x14ac:dyDescent="0.2">
      <c r="B311" s="56"/>
      <c r="C311" s="56"/>
      <c r="D311" s="57"/>
      <c r="E311" s="57"/>
      <c r="F311" s="57"/>
      <c r="G311" s="57"/>
    </row>
    <row r="312" spans="1:7" s="55" customFormat="1" ht="16.5" customHeight="1" x14ac:dyDescent="0.3">
      <c r="A312" s="139"/>
      <c r="B312" s="259" t="s">
        <v>283</v>
      </c>
      <c r="C312" s="260"/>
      <c r="D312" s="260"/>
      <c r="E312" s="57"/>
      <c r="F312" s="57"/>
      <c r="G312" s="57"/>
    </row>
    <row r="313" spans="1:7" s="59" customFormat="1" ht="18.75" customHeight="1" x14ac:dyDescent="0.2">
      <c r="A313" s="58"/>
      <c r="B313" s="267" t="s">
        <v>132</v>
      </c>
      <c r="C313" s="268"/>
      <c r="D313" s="269"/>
      <c r="E313" s="204" t="s">
        <v>158</v>
      </c>
      <c r="F313" s="276"/>
      <c r="G313" s="277"/>
    </row>
    <row r="314" spans="1:7" s="59" customFormat="1" ht="18.75" customHeight="1" x14ac:dyDescent="0.2">
      <c r="A314" s="58"/>
      <c r="B314" s="270"/>
      <c r="C314" s="271"/>
      <c r="D314" s="272"/>
      <c r="E314" s="278"/>
      <c r="F314" s="279"/>
      <c r="G314" s="280"/>
    </row>
    <row r="315" spans="1:7" s="59" customFormat="1" ht="18.75" customHeight="1" x14ac:dyDescent="0.2">
      <c r="A315" s="58"/>
      <c r="B315" s="270"/>
      <c r="C315" s="271"/>
      <c r="D315" s="272"/>
      <c r="E315" s="278"/>
      <c r="F315" s="279"/>
      <c r="G315" s="280"/>
    </row>
    <row r="316" spans="1:7" s="59" customFormat="1" ht="18.75" customHeight="1" x14ac:dyDescent="0.2">
      <c r="A316" s="58"/>
      <c r="B316" s="270"/>
      <c r="C316" s="271"/>
      <c r="D316" s="272"/>
      <c r="E316" s="278"/>
      <c r="F316" s="279"/>
      <c r="G316" s="280"/>
    </row>
    <row r="317" spans="1:7" s="59" customFormat="1" ht="18.75" customHeight="1" x14ac:dyDescent="0.2">
      <c r="A317" s="60"/>
      <c r="B317" s="270"/>
      <c r="C317" s="271"/>
      <c r="D317" s="272"/>
      <c r="E317" s="278"/>
      <c r="F317" s="279"/>
      <c r="G317" s="280"/>
    </row>
    <row r="318" spans="1:7" s="59" customFormat="1" ht="18.75" customHeight="1" x14ac:dyDescent="0.2">
      <c r="A318" s="56"/>
      <c r="B318" s="270"/>
      <c r="C318" s="271"/>
      <c r="D318" s="272"/>
      <c r="E318" s="278"/>
      <c r="F318" s="279"/>
      <c r="G318" s="280"/>
    </row>
    <row r="319" spans="1:7" s="59" customFormat="1" ht="18.75" customHeight="1" x14ac:dyDescent="0.2">
      <c r="A319" s="56"/>
      <c r="B319" s="270"/>
      <c r="C319" s="271"/>
      <c r="D319" s="272"/>
      <c r="E319" s="278"/>
      <c r="F319" s="279"/>
      <c r="G319" s="280"/>
    </row>
    <row r="320" spans="1:7" s="59" customFormat="1" ht="18.75" customHeight="1" x14ac:dyDescent="0.2">
      <c r="A320" s="56"/>
      <c r="B320" s="270"/>
      <c r="C320" s="271"/>
      <c r="D320" s="272"/>
      <c r="E320" s="278"/>
      <c r="F320" s="279"/>
      <c r="G320" s="280"/>
    </row>
    <row r="321" spans="1:7" s="55" customFormat="1" ht="18.75" customHeight="1" x14ac:dyDescent="0.2">
      <c r="B321" s="273"/>
      <c r="C321" s="274"/>
      <c r="D321" s="275"/>
      <c r="E321" s="281"/>
      <c r="F321" s="282"/>
      <c r="G321" s="283"/>
    </row>
    <row r="322" spans="1:7" s="55" customFormat="1" ht="18.75" customHeight="1" x14ac:dyDescent="0.2">
      <c r="B322" s="165"/>
      <c r="C322" s="165"/>
      <c r="D322" s="165"/>
      <c r="E322" s="166"/>
      <c r="F322" s="166"/>
      <c r="G322" s="166"/>
    </row>
    <row r="323" spans="1:7" s="59" customFormat="1" ht="18.75" customHeight="1" x14ac:dyDescent="0.2">
      <c r="A323" s="58"/>
      <c r="B323" s="267" t="s">
        <v>132</v>
      </c>
      <c r="C323" s="268"/>
      <c r="D323" s="269"/>
      <c r="E323" s="204" t="s">
        <v>158</v>
      </c>
      <c r="F323" s="276"/>
      <c r="G323" s="277"/>
    </row>
    <row r="324" spans="1:7" s="59" customFormat="1" ht="18.75" customHeight="1" x14ac:dyDescent="0.2">
      <c r="A324" s="58"/>
      <c r="B324" s="270"/>
      <c r="C324" s="271"/>
      <c r="D324" s="272"/>
      <c r="E324" s="278"/>
      <c r="F324" s="279"/>
      <c r="G324" s="280"/>
    </row>
    <row r="325" spans="1:7" s="59" customFormat="1" ht="18.75" customHeight="1" x14ac:dyDescent="0.2">
      <c r="A325" s="58"/>
      <c r="B325" s="270"/>
      <c r="C325" s="271"/>
      <c r="D325" s="272"/>
      <c r="E325" s="278"/>
      <c r="F325" s="279"/>
      <c r="G325" s="280"/>
    </row>
    <row r="326" spans="1:7" s="59" customFormat="1" ht="18.75" customHeight="1" x14ac:dyDescent="0.2">
      <c r="A326" s="58"/>
      <c r="B326" s="270"/>
      <c r="C326" s="271"/>
      <c r="D326" s="272"/>
      <c r="E326" s="278"/>
      <c r="F326" s="279"/>
      <c r="G326" s="280"/>
    </row>
    <row r="327" spans="1:7" s="59" customFormat="1" ht="18.75" customHeight="1" x14ac:dyDescent="0.2">
      <c r="A327" s="60"/>
      <c r="B327" s="270"/>
      <c r="C327" s="271"/>
      <c r="D327" s="272"/>
      <c r="E327" s="278"/>
      <c r="F327" s="279"/>
      <c r="G327" s="280"/>
    </row>
    <row r="328" spans="1:7" s="59" customFormat="1" ht="18.75" customHeight="1" x14ac:dyDescent="0.2">
      <c r="A328" s="56"/>
      <c r="B328" s="270"/>
      <c r="C328" s="271"/>
      <c r="D328" s="272"/>
      <c r="E328" s="278"/>
      <c r="F328" s="279"/>
      <c r="G328" s="280"/>
    </row>
    <row r="329" spans="1:7" s="59" customFormat="1" ht="18.75" customHeight="1" x14ac:dyDescent="0.2">
      <c r="A329" s="56"/>
      <c r="B329" s="270"/>
      <c r="C329" s="271"/>
      <c r="D329" s="272"/>
      <c r="E329" s="278"/>
      <c r="F329" s="279"/>
      <c r="G329" s="280"/>
    </row>
    <row r="330" spans="1:7" s="59" customFormat="1" ht="18.75" customHeight="1" x14ac:dyDescent="0.2">
      <c r="A330" s="56"/>
      <c r="B330" s="270"/>
      <c r="C330" s="271"/>
      <c r="D330" s="272"/>
      <c r="E330" s="278"/>
      <c r="F330" s="279"/>
      <c r="G330" s="280"/>
    </row>
    <row r="331" spans="1:7" s="55" customFormat="1" ht="18.75" customHeight="1" x14ac:dyDescent="0.2">
      <c r="B331" s="273"/>
      <c r="C331" s="274"/>
      <c r="D331" s="275"/>
      <c r="E331" s="281"/>
      <c r="F331" s="282"/>
      <c r="G331" s="283"/>
    </row>
    <row r="332" spans="1:7" s="55" customFormat="1" ht="18.75" customHeight="1" x14ac:dyDescent="0.2">
      <c r="B332" s="165"/>
      <c r="C332" s="165"/>
      <c r="D332" s="165"/>
      <c r="E332" s="166"/>
      <c r="F332" s="166"/>
      <c r="G332" s="166"/>
    </row>
    <row r="333" spans="1:7" s="59" customFormat="1" ht="18.75" customHeight="1" x14ac:dyDescent="0.2">
      <c r="A333" s="58"/>
      <c r="B333" s="267" t="s">
        <v>132</v>
      </c>
      <c r="C333" s="268"/>
      <c r="D333" s="269"/>
      <c r="E333" s="204" t="s">
        <v>158</v>
      </c>
      <c r="F333" s="276"/>
      <c r="G333" s="277"/>
    </row>
    <row r="334" spans="1:7" s="59" customFormat="1" ht="18.75" customHeight="1" x14ac:dyDescent="0.2">
      <c r="A334" s="58"/>
      <c r="B334" s="270"/>
      <c r="C334" s="271"/>
      <c r="D334" s="272"/>
      <c r="E334" s="278"/>
      <c r="F334" s="279"/>
      <c r="G334" s="280"/>
    </row>
    <row r="335" spans="1:7" s="59" customFormat="1" ht="18.75" customHeight="1" x14ac:dyDescent="0.2">
      <c r="A335" s="58"/>
      <c r="B335" s="270"/>
      <c r="C335" s="271"/>
      <c r="D335" s="272"/>
      <c r="E335" s="278"/>
      <c r="F335" s="279"/>
      <c r="G335" s="280"/>
    </row>
    <row r="336" spans="1:7" s="59" customFormat="1" ht="18.75" customHeight="1" x14ac:dyDescent="0.2">
      <c r="A336" s="58"/>
      <c r="B336" s="270"/>
      <c r="C336" s="271"/>
      <c r="D336" s="272"/>
      <c r="E336" s="278"/>
      <c r="F336" s="279"/>
      <c r="G336" s="280"/>
    </row>
    <row r="337" spans="1:7" s="59" customFormat="1" ht="18.75" customHeight="1" x14ac:dyDescent="0.2">
      <c r="A337" s="60"/>
      <c r="B337" s="270"/>
      <c r="C337" s="271"/>
      <c r="D337" s="272"/>
      <c r="E337" s="278"/>
      <c r="F337" s="279"/>
      <c r="G337" s="280"/>
    </row>
    <row r="338" spans="1:7" s="59" customFormat="1" ht="18.75" customHeight="1" x14ac:dyDescent="0.2">
      <c r="A338" s="56"/>
      <c r="B338" s="270"/>
      <c r="C338" s="271"/>
      <c r="D338" s="272"/>
      <c r="E338" s="278"/>
      <c r="F338" s="279"/>
      <c r="G338" s="280"/>
    </row>
    <row r="339" spans="1:7" s="59" customFormat="1" ht="18.75" customHeight="1" x14ac:dyDescent="0.2">
      <c r="A339" s="56"/>
      <c r="B339" s="270"/>
      <c r="C339" s="271"/>
      <c r="D339" s="272"/>
      <c r="E339" s="278"/>
      <c r="F339" s="279"/>
      <c r="G339" s="280"/>
    </row>
    <row r="340" spans="1:7" s="59" customFormat="1" ht="18.75" customHeight="1" x14ac:dyDescent="0.2">
      <c r="A340" s="56"/>
      <c r="B340" s="270"/>
      <c r="C340" s="271"/>
      <c r="D340" s="272"/>
      <c r="E340" s="278"/>
      <c r="F340" s="279"/>
      <c r="G340" s="280"/>
    </row>
    <row r="341" spans="1:7" s="55" customFormat="1" ht="18.75" customHeight="1" x14ac:dyDescent="0.2">
      <c r="B341" s="273"/>
      <c r="C341" s="274"/>
      <c r="D341" s="275"/>
      <c r="E341" s="281"/>
      <c r="F341" s="282"/>
      <c r="G341" s="283"/>
    </row>
    <row r="342" spans="1:7" s="55" customFormat="1" ht="11.25" customHeight="1" x14ac:dyDescent="0.2">
      <c r="B342" s="56"/>
      <c r="C342" s="56"/>
      <c r="D342" s="57"/>
      <c r="E342" s="57"/>
      <c r="F342" s="57"/>
      <c r="G342" s="57"/>
    </row>
    <row r="343" spans="1:7" s="55" customFormat="1" ht="11.25" customHeight="1" x14ac:dyDescent="0.2">
      <c r="B343" s="56"/>
      <c r="C343" s="56"/>
      <c r="D343" s="57"/>
      <c r="E343" s="57"/>
      <c r="F343" s="57"/>
      <c r="G343" s="57"/>
    </row>
    <row r="344" spans="1:7" s="55" customFormat="1" ht="15.75" customHeight="1" x14ac:dyDescent="0.3">
      <c r="B344" s="259" t="s">
        <v>142</v>
      </c>
      <c r="C344" s="260"/>
      <c r="D344" s="260"/>
      <c r="E344" s="57"/>
      <c r="F344" s="57"/>
      <c r="G344" s="57"/>
    </row>
    <row r="345" spans="1:7" s="55" customFormat="1" ht="4.5" customHeight="1" x14ac:dyDescent="0.2"/>
    <row r="346" spans="1:7" s="63" customFormat="1" ht="17.100000000000001" customHeight="1" x14ac:dyDescent="0.2">
      <c r="B346" s="248" t="s">
        <v>156</v>
      </c>
      <c r="C346" s="249"/>
      <c r="D346" s="249"/>
      <c r="E346" s="249"/>
      <c r="F346" s="249"/>
      <c r="G346" s="249"/>
    </row>
    <row r="347" spans="1:7" s="63" customFormat="1" ht="17.100000000000001" customHeight="1" x14ac:dyDescent="0.2">
      <c r="B347" s="248" t="s">
        <v>143</v>
      </c>
      <c r="C347" s="249"/>
      <c r="D347" s="249"/>
      <c r="E347" s="249"/>
      <c r="F347" s="249"/>
      <c r="G347" s="249"/>
    </row>
    <row r="348" spans="1:7" s="63" customFormat="1" ht="17.100000000000001" customHeight="1" x14ac:dyDescent="0.2">
      <c r="B348" s="248" t="s">
        <v>171</v>
      </c>
      <c r="C348" s="249"/>
      <c r="D348" s="249"/>
      <c r="E348" s="249"/>
      <c r="F348" s="249"/>
      <c r="G348" s="249"/>
    </row>
    <row r="349" spans="1:7" s="63" customFormat="1" ht="17.100000000000001" customHeight="1" x14ac:dyDescent="0.2">
      <c r="B349" s="250" t="s">
        <v>144</v>
      </c>
      <c r="C349" s="251"/>
      <c r="D349" s="252"/>
      <c r="E349" s="250" t="s">
        <v>303</v>
      </c>
      <c r="F349" s="253"/>
      <c r="G349" s="254"/>
    </row>
    <row r="350" spans="1:7" s="63" customFormat="1" ht="17.100000000000001" customHeight="1" x14ac:dyDescent="0.2">
      <c r="B350" s="250" t="s">
        <v>147</v>
      </c>
      <c r="C350" s="251"/>
      <c r="D350" s="251"/>
      <c r="E350" s="251"/>
      <c r="F350" s="251"/>
      <c r="G350" s="252"/>
    </row>
    <row r="351" spans="1:7" s="63" customFormat="1" ht="17.100000000000001" customHeight="1" x14ac:dyDescent="0.2">
      <c r="B351" s="255" t="s">
        <v>149</v>
      </c>
      <c r="C351" s="256"/>
      <c r="D351" s="256"/>
      <c r="E351" s="257" t="s">
        <v>148</v>
      </c>
      <c r="F351" s="256"/>
      <c r="G351" s="258"/>
    </row>
    <row r="352" spans="1:7" s="55" customFormat="1" ht="12.75" customHeight="1" x14ac:dyDescent="0.25">
      <c r="B352" s="56"/>
      <c r="C352" s="52"/>
      <c r="D352" s="52"/>
      <c r="E352" s="57"/>
      <c r="F352" s="52"/>
      <c r="G352" s="52"/>
    </row>
    <row r="353" spans="2:7" s="55" customFormat="1" ht="28.35" customHeight="1" x14ac:dyDescent="0.3">
      <c r="B353" s="232" t="s">
        <v>145</v>
      </c>
      <c r="C353" s="233"/>
      <c r="D353" s="233"/>
      <c r="E353" s="234"/>
      <c r="F353" s="234"/>
      <c r="G353" s="234"/>
    </row>
    <row r="354" spans="2:7" s="55" customFormat="1" ht="11.25" customHeight="1" x14ac:dyDescent="0.2">
      <c r="B354" s="235"/>
      <c r="C354" s="236"/>
      <c r="D354" s="236"/>
      <c r="E354" s="236"/>
      <c r="F354" s="236"/>
      <c r="G354" s="237"/>
    </row>
    <row r="355" spans="2:7" s="55" customFormat="1" ht="11.25" customHeight="1" x14ac:dyDescent="0.2">
      <c r="B355" s="238"/>
      <c r="C355" s="239"/>
      <c r="D355" s="239"/>
      <c r="E355" s="239"/>
      <c r="F355" s="239"/>
      <c r="G355" s="240"/>
    </row>
    <row r="356" spans="2:7" s="55" customFormat="1" ht="11.25" customHeight="1" x14ac:dyDescent="0.2">
      <c r="B356" s="238"/>
      <c r="C356" s="239"/>
      <c r="D356" s="239"/>
      <c r="E356" s="239"/>
      <c r="F356" s="239"/>
      <c r="G356" s="240"/>
    </row>
    <row r="357" spans="2:7" s="63" customFormat="1" ht="11.25" customHeight="1" x14ac:dyDescent="0.2">
      <c r="B357" s="241"/>
      <c r="C357" s="239"/>
      <c r="D357" s="239"/>
      <c r="E357" s="239"/>
      <c r="F357" s="239"/>
      <c r="G357" s="240"/>
    </row>
    <row r="358" spans="2:7" s="63" customFormat="1" ht="11.25" customHeight="1" x14ac:dyDescent="0.2">
      <c r="B358" s="241"/>
      <c r="C358" s="239"/>
      <c r="D358" s="239"/>
      <c r="E358" s="239"/>
      <c r="F358" s="239"/>
      <c r="G358" s="240"/>
    </row>
    <row r="359" spans="2:7" s="63" customFormat="1" ht="11.25" customHeight="1" x14ac:dyDescent="0.2">
      <c r="B359" s="242"/>
      <c r="C359" s="243"/>
      <c r="D359" s="243"/>
      <c r="E359" s="243"/>
      <c r="F359" s="243"/>
      <c r="G359" s="244"/>
    </row>
    <row r="360" spans="2:7" s="140" customFormat="1" ht="9" customHeight="1" x14ac:dyDescent="0.2"/>
    <row r="361" spans="2:7" ht="15" customHeight="1" x14ac:dyDescent="0.25">
      <c r="B361" s="245" t="s">
        <v>31</v>
      </c>
      <c r="C361" s="246"/>
      <c r="D361" s="141"/>
      <c r="E361" s="142"/>
      <c r="F361" s="142"/>
      <c r="G361" s="142"/>
    </row>
    <row r="362" spans="2:7" ht="15" customHeight="1" x14ac:dyDescent="0.25">
      <c r="B362" s="247" t="s">
        <v>32</v>
      </c>
      <c r="C362" s="246"/>
      <c r="D362" s="141"/>
      <c r="E362" s="142"/>
      <c r="F362" s="142"/>
      <c r="G362" s="142"/>
    </row>
    <row r="364" spans="2:7" s="61" customFormat="1" ht="12" customHeight="1" x14ac:dyDescent="0.2">
      <c r="B364" s="34" t="s">
        <v>29</v>
      </c>
      <c r="D364" s="143"/>
      <c r="E364" s="143"/>
      <c r="F364" s="143"/>
      <c r="G364" s="144"/>
    </row>
    <row r="365" spans="2:7" s="61" customFormat="1" ht="12" customHeight="1" x14ac:dyDescent="0.2">
      <c r="B365" s="34"/>
      <c r="D365" s="145"/>
      <c r="E365" s="145"/>
      <c r="F365" s="145"/>
      <c r="G365" s="62"/>
    </row>
    <row r="366" spans="2:7" s="61" customFormat="1" ht="12" customHeight="1" x14ac:dyDescent="0.2">
      <c r="B366" s="34"/>
      <c r="D366" s="62"/>
      <c r="E366" s="62"/>
      <c r="F366" s="62"/>
      <c r="G366" s="62"/>
    </row>
    <row r="367" spans="2:7" s="61" customFormat="1" ht="12" customHeight="1" x14ac:dyDescent="0.2">
      <c r="B367" s="34" t="s">
        <v>85</v>
      </c>
      <c r="D367" s="143"/>
      <c r="E367" s="143"/>
      <c r="F367" s="143"/>
      <c r="G367" s="144"/>
    </row>
    <row r="368" spans="2:7" s="61" customFormat="1" ht="12" customHeight="1" x14ac:dyDescent="0.2">
      <c r="B368" s="34"/>
      <c r="D368" s="145"/>
      <c r="E368" s="145"/>
      <c r="F368" s="145"/>
      <c r="G368" s="62"/>
    </row>
    <row r="369" spans="2:7" s="63" customFormat="1" ht="12" customHeight="1" x14ac:dyDescent="0.2">
      <c r="B369" s="34"/>
      <c r="C369" s="62"/>
      <c r="D369" s="62"/>
      <c r="E369" s="62"/>
      <c r="F369" s="62"/>
      <c r="G369" s="62"/>
    </row>
    <row r="370" spans="2:7" s="101" customFormat="1" ht="12.75" x14ac:dyDescent="0.2"/>
    <row r="371" spans="2:7" ht="11.25" customHeight="1" x14ac:dyDescent="0.25">
      <c r="B371" s="220" t="s">
        <v>184</v>
      </c>
      <c r="C371" s="221"/>
      <c r="D371" s="221"/>
      <c r="E371" s="221"/>
      <c r="F371" s="221"/>
      <c r="G371" s="222"/>
    </row>
    <row r="372" spans="2:7" ht="11.25" customHeight="1" x14ac:dyDescent="0.25">
      <c r="B372" s="223"/>
      <c r="C372" s="224"/>
      <c r="D372" s="224"/>
      <c r="E372" s="224"/>
      <c r="F372" s="224"/>
      <c r="G372" s="225"/>
    </row>
    <row r="373" spans="2:7" ht="11.25" customHeight="1" x14ac:dyDescent="0.25">
      <c r="B373" s="223"/>
      <c r="C373" s="224"/>
      <c r="D373" s="224"/>
      <c r="E373" s="224"/>
      <c r="F373" s="224"/>
      <c r="G373" s="225"/>
    </row>
    <row r="374" spans="2:7" ht="7.5" customHeight="1" x14ac:dyDescent="0.25">
      <c r="B374" s="226"/>
      <c r="C374" s="227"/>
      <c r="D374" s="227"/>
      <c r="E374" s="227"/>
      <c r="F374" s="227"/>
      <c r="G374" s="228"/>
    </row>
    <row r="375" spans="2:7" ht="6" customHeight="1" x14ac:dyDescent="0.25">
      <c r="B375" s="229"/>
      <c r="C375" s="230"/>
      <c r="D375" s="230"/>
      <c r="E375" s="230"/>
      <c r="F375" s="230"/>
      <c r="G375" s="231"/>
    </row>
    <row r="376" spans="2:7" ht="6" customHeight="1" x14ac:dyDescent="0.25"/>
  </sheetData>
  <sheetProtection sheet="1" objects="1" scenarios="1"/>
  <mergeCells count="281">
    <mergeCell ref="B199:C199"/>
    <mergeCell ref="B215:C215"/>
    <mergeCell ref="B18:C18"/>
    <mergeCell ref="D18:G18"/>
    <mergeCell ref="E22:F22"/>
    <mergeCell ref="B63:C63"/>
    <mergeCell ref="E63:F63"/>
    <mergeCell ref="B64:C64"/>
    <mergeCell ref="E64:F64"/>
    <mergeCell ref="B65:C65"/>
    <mergeCell ref="E65:F65"/>
    <mergeCell ref="B52:C61"/>
    <mergeCell ref="D52:G52"/>
    <mergeCell ref="D53:G56"/>
    <mergeCell ref="D57:G57"/>
    <mergeCell ref="D58:G61"/>
    <mergeCell ref="B62:C62"/>
    <mergeCell ref="E62:F62"/>
    <mergeCell ref="B78:C78"/>
    <mergeCell ref="E78:F78"/>
    <mergeCell ref="B79:C79"/>
    <mergeCell ref="E79:F79"/>
    <mergeCell ref="B80:C80"/>
    <mergeCell ref="C15:D15"/>
    <mergeCell ref="F15:G15"/>
    <mergeCell ref="C16:D16"/>
    <mergeCell ref="B20:C20"/>
    <mergeCell ref="B42:C43"/>
    <mergeCell ref="D42:D43"/>
    <mergeCell ref="B49:D49"/>
    <mergeCell ref="D51:E51"/>
    <mergeCell ref="F51:G51"/>
    <mergeCell ref="B22:C22"/>
    <mergeCell ref="B35:F35"/>
    <mergeCell ref="B37:D37"/>
    <mergeCell ref="B38:D38"/>
    <mergeCell ref="B40:C41"/>
    <mergeCell ref="D40:D41"/>
    <mergeCell ref="E40:E43"/>
    <mergeCell ref="F41:G43"/>
    <mergeCell ref="B45:G46"/>
    <mergeCell ref="B23:G26"/>
    <mergeCell ref="B51:C51"/>
    <mergeCell ref="F40:G40"/>
    <mergeCell ref="B21:C21"/>
    <mergeCell ref="B19:C19"/>
    <mergeCell ref="F16:G16"/>
    <mergeCell ref="C12:D12"/>
    <mergeCell ref="F12:G12"/>
    <mergeCell ref="C13:D13"/>
    <mergeCell ref="F13:G13"/>
    <mergeCell ref="C14:D14"/>
    <mergeCell ref="F14:G14"/>
    <mergeCell ref="F1:G5"/>
    <mergeCell ref="B9:D9"/>
    <mergeCell ref="E9:G9"/>
    <mergeCell ref="C10:D10"/>
    <mergeCell ref="F10:G10"/>
    <mergeCell ref="C11:D11"/>
    <mergeCell ref="F11:G11"/>
    <mergeCell ref="E80:F80"/>
    <mergeCell ref="D67:E67"/>
    <mergeCell ref="F67:G67"/>
    <mergeCell ref="B68:C77"/>
    <mergeCell ref="D68:G68"/>
    <mergeCell ref="D69:G72"/>
    <mergeCell ref="D73:G73"/>
    <mergeCell ref="D74:G77"/>
    <mergeCell ref="B67:C67"/>
    <mergeCell ref="B81:C81"/>
    <mergeCell ref="E81:F81"/>
    <mergeCell ref="D99:E99"/>
    <mergeCell ref="F99:G99"/>
    <mergeCell ref="B100:C109"/>
    <mergeCell ref="D100:G100"/>
    <mergeCell ref="D101:G104"/>
    <mergeCell ref="D105:G105"/>
    <mergeCell ref="D106:G109"/>
    <mergeCell ref="D83:E83"/>
    <mergeCell ref="F83:G83"/>
    <mergeCell ref="B84:C93"/>
    <mergeCell ref="D84:G84"/>
    <mergeCell ref="D85:G88"/>
    <mergeCell ref="D89:G89"/>
    <mergeCell ref="D90:G93"/>
    <mergeCell ref="B94:C94"/>
    <mergeCell ref="E94:F94"/>
    <mergeCell ref="B83:C83"/>
    <mergeCell ref="B99:C99"/>
    <mergeCell ref="D117:G120"/>
    <mergeCell ref="D121:G121"/>
    <mergeCell ref="D122:G125"/>
    <mergeCell ref="B110:C110"/>
    <mergeCell ref="E110:F110"/>
    <mergeCell ref="B111:C111"/>
    <mergeCell ref="E111:F111"/>
    <mergeCell ref="B112:C112"/>
    <mergeCell ref="E112:F112"/>
    <mergeCell ref="B115:C115"/>
    <mergeCell ref="B116:C125"/>
    <mergeCell ref="D116:G116"/>
    <mergeCell ref="B226:C226"/>
    <mergeCell ref="E226:F226"/>
    <mergeCell ref="B227:C227"/>
    <mergeCell ref="E227:F227"/>
    <mergeCell ref="B228:C228"/>
    <mergeCell ref="E228:F228"/>
    <mergeCell ref="B229:C229"/>
    <mergeCell ref="E229:F229"/>
    <mergeCell ref="B212:C212"/>
    <mergeCell ref="D215:E215"/>
    <mergeCell ref="F215:G215"/>
    <mergeCell ref="B216:C225"/>
    <mergeCell ref="D216:G216"/>
    <mergeCell ref="D217:G220"/>
    <mergeCell ref="D221:G221"/>
    <mergeCell ref="D222:G225"/>
    <mergeCell ref="B267:C271"/>
    <mergeCell ref="D267:G267"/>
    <mergeCell ref="D268:G271"/>
    <mergeCell ref="B273:C277"/>
    <mergeCell ref="D273:G273"/>
    <mergeCell ref="D274:G277"/>
    <mergeCell ref="D241:G241"/>
    <mergeCell ref="B242:D242"/>
    <mergeCell ref="B261:C265"/>
    <mergeCell ref="D261:G261"/>
    <mergeCell ref="D262:G265"/>
    <mergeCell ref="B255:C259"/>
    <mergeCell ref="D255:G255"/>
    <mergeCell ref="D256:G259"/>
    <mergeCell ref="B312:D312"/>
    <mergeCell ref="B344:D344"/>
    <mergeCell ref="B346:G346"/>
    <mergeCell ref="B347:G347"/>
    <mergeCell ref="B304:D304"/>
    <mergeCell ref="E305:F305"/>
    <mergeCell ref="E306:F306"/>
    <mergeCell ref="E308:F308"/>
    <mergeCell ref="C305:D305"/>
    <mergeCell ref="B333:D341"/>
    <mergeCell ref="E333:G341"/>
    <mergeCell ref="B313:D321"/>
    <mergeCell ref="E313:G321"/>
    <mergeCell ref="B323:D331"/>
    <mergeCell ref="E323:G331"/>
    <mergeCell ref="B306:B307"/>
    <mergeCell ref="C306:D307"/>
    <mergeCell ref="G306:G307"/>
    <mergeCell ref="E307:F307"/>
    <mergeCell ref="B308:B309"/>
    <mergeCell ref="C308:D309"/>
    <mergeCell ref="G308:G309"/>
    <mergeCell ref="E309:F309"/>
    <mergeCell ref="B353:G353"/>
    <mergeCell ref="B354:G359"/>
    <mergeCell ref="B361:C361"/>
    <mergeCell ref="B362:C362"/>
    <mergeCell ref="B348:G348"/>
    <mergeCell ref="B349:D349"/>
    <mergeCell ref="E349:G349"/>
    <mergeCell ref="B350:G350"/>
    <mergeCell ref="B351:D351"/>
    <mergeCell ref="E351:G351"/>
    <mergeCell ref="B371:G375"/>
    <mergeCell ref="D199:E199"/>
    <mergeCell ref="F199:G199"/>
    <mergeCell ref="B200:C209"/>
    <mergeCell ref="D200:G200"/>
    <mergeCell ref="D201:G204"/>
    <mergeCell ref="D205:G205"/>
    <mergeCell ref="D206:G209"/>
    <mergeCell ref="B210:C210"/>
    <mergeCell ref="E210:F210"/>
    <mergeCell ref="B211:C211"/>
    <mergeCell ref="E211:F211"/>
    <mergeCell ref="B297:C301"/>
    <mergeCell ref="D297:G297"/>
    <mergeCell ref="D298:G301"/>
    <mergeCell ref="B279:C283"/>
    <mergeCell ref="D279:G279"/>
    <mergeCell ref="D280:G283"/>
    <mergeCell ref="B285:C289"/>
    <mergeCell ref="D285:G285"/>
    <mergeCell ref="D286:G289"/>
    <mergeCell ref="B291:C295"/>
    <mergeCell ref="D291:G291"/>
    <mergeCell ref="D292:G295"/>
    <mergeCell ref="B194:C194"/>
    <mergeCell ref="E194:F194"/>
    <mergeCell ref="B195:C195"/>
    <mergeCell ref="E195:F195"/>
    <mergeCell ref="B95:C95"/>
    <mergeCell ref="E95:F95"/>
    <mergeCell ref="B96:C96"/>
    <mergeCell ref="E96:F96"/>
    <mergeCell ref="B97:C97"/>
    <mergeCell ref="E97:F97"/>
    <mergeCell ref="B129:C129"/>
    <mergeCell ref="E129:F129"/>
    <mergeCell ref="B126:C126"/>
    <mergeCell ref="E126:F126"/>
    <mergeCell ref="B127:C127"/>
    <mergeCell ref="E127:F127"/>
    <mergeCell ref="B128:C128"/>
    <mergeCell ref="E128:F128"/>
    <mergeCell ref="B113:C113"/>
    <mergeCell ref="E113:F113"/>
    <mergeCell ref="D115:E115"/>
    <mergeCell ref="F115:G115"/>
    <mergeCell ref="D131:E131"/>
    <mergeCell ref="F131:G131"/>
    <mergeCell ref="B132:C141"/>
    <mergeCell ref="D132:G132"/>
    <mergeCell ref="D133:G136"/>
    <mergeCell ref="D137:G137"/>
    <mergeCell ref="D138:G141"/>
    <mergeCell ref="B142:C142"/>
    <mergeCell ref="E142:F142"/>
    <mergeCell ref="B131:C131"/>
    <mergeCell ref="B143:C143"/>
    <mergeCell ref="E143:F143"/>
    <mergeCell ref="B144:C144"/>
    <mergeCell ref="E144:F144"/>
    <mergeCell ref="B145:C145"/>
    <mergeCell ref="E145:F145"/>
    <mergeCell ref="D149:E149"/>
    <mergeCell ref="F149:G149"/>
    <mergeCell ref="B150:C159"/>
    <mergeCell ref="D150:G150"/>
    <mergeCell ref="D151:G154"/>
    <mergeCell ref="D155:G155"/>
    <mergeCell ref="D156:G159"/>
    <mergeCell ref="B149:C149"/>
    <mergeCell ref="B160:C160"/>
    <mergeCell ref="E160:F160"/>
    <mergeCell ref="B161:C161"/>
    <mergeCell ref="E161:F161"/>
    <mergeCell ref="B162:C162"/>
    <mergeCell ref="E162:F162"/>
    <mergeCell ref="B163:C163"/>
    <mergeCell ref="E163:F163"/>
    <mergeCell ref="D165:E165"/>
    <mergeCell ref="F165:G165"/>
    <mergeCell ref="B165:C165"/>
    <mergeCell ref="B193:C193"/>
    <mergeCell ref="E193:F193"/>
    <mergeCell ref="B166:C175"/>
    <mergeCell ref="D166:G166"/>
    <mergeCell ref="D167:G170"/>
    <mergeCell ref="D171:G171"/>
    <mergeCell ref="D172:G175"/>
    <mergeCell ref="B176:C176"/>
    <mergeCell ref="E176:F176"/>
    <mergeCell ref="B177:C177"/>
    <mergeCell ref="E177:F177"/>
    <mergeCell ref="B181:C181"/>
    <mergeCell ref="B310:D310"/>
    <mergeCell ref="E310:G310"/>
    <mergeCell ref="B178:C178"/>
    <mergeCell ref="E178:F178"/>
    <mergeCell ref="B179:C179"/>
    <mergeCell ref="E179:F179"/>
    <mergeCell ref="B243:C247"/>
    <mergeCell ref="D243:G243"/>
    <mergeCell ref="D244:G247"/>
    <mergeCell ref="B249:C253"/>
    <mergeCell ref="D249:G249"/>
    <mergeCell ref="D250:G253"/>
    <mergeCell ref="E212:F212"/>
    <mergeCell ref="B213:C213"/>
    <mergeCell ref="E213:F213"/>
    <mergeCell ref="D181:E181"/>
    <mergeCell ref="F181:G181"/>
    <mergeCell ref="B182:C191"/>
    <mergeCell ref="D182:G182"/>
    <mergeCell ref="D183:G186"/>
    <mergeCell ref="D187:G187"/>
    <mergeCell ref="D188:G191"/>
    <mergeCell ref="B192:C192"/>
    <mergeCell ref="E192:F192"/>
  </mergeCells>
  <conditionalFormatting sqref="A52:XFD66 A51:B51 D51:XFD51 A68:XFD82 A67:B67 D67:XFD67 A84:XFD98 A83:B83 D83:XFD83 A100:XFD114 A99:B99 D99:XFD99 A116:XFD130 A115:B115 D115:XFD115 A132:XFD148 A131:B131 D131:XFD131 A150:XFD164 A149:B149 D149:XFD149 A166:XFD180 A165:B165 D165:XFD165 A182:XFD198 A181:B181 D181:XFD181 A200:XFD214 D199:XFD199 A216:XFD304 A215:B215 D215:XFD215 A199:B199 A23:XFD50 A1:XFD17 A18:B19 D18:D19 A20:G20 A22:E22 G22 H18:XFD22 A311:XFD373 A305:C306 E307:F307 E305:XFD305 E306 G306:XFD306 A307:A309 G308 B308:C308 E308 A310:B310 H307:XFD310 A21:B21 D21:G21 A376:XFD1048576 A374:A375 H374:XFD375">
    <cfRule type="expression" dxfId="15" priority="4">
      <formula>NOT(CELL("Schutz",A1))</formula>
    </cfRule>
  </conditionalFormatting>
  <conditionalFormatting sqref="E309:F309">
    <cfRule type="expression" dxfId="14" priority="1">
      <formula>NOT(CELL("Schutz",E309))</formula>
    </cfRule>
  </conditionalFormatting>
  <dataValidations count="1">
    <dataValidation type="list" allowBlank="1" showInputMessage="1" showErrorMessage="1" sqref="B38:D38" xr:uid="{00000000-0002-0000-0000-000000000000}">
      <formula1>Warmwassererzeugung</formula1>
    </dataValidation>
  </dataValidations>
  <hyperlinks>
    <hyperlink ref="E310" r:id="rId1" xr:uid="{8726FB75-E89A-4562-BDF2-0D910E5B5AC9}"/>
  </hyperlinks>
  <pageMargins left="0.7" right="0.7" top="0.78740157499999996" bottom="0.78740157499999996" header="0.3" footer="0.3"/>
  <pageSetup paperSize="9" orientation="portrait" r:id="rId2"/>
  <headerFooter>
    <oddFooter>&amp;L
&amp;R&amp;10Seite &amp;P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142" r:id="rId5" name="Check Box 70">
              <controlPr defaultSize="0" autoFill="0" autoLine="0" autoPict="0" altText="">
                <anchor moveWithCells="1">
                  <from>
                    <xdr:col>0</xdr:col>
                    <xdr:colOff>19050</xdr:colOff>
                    <xdr:row>344</xdr:row>
                    <xdr:rowOff>57150</xdr:rowOff>
                  </from>
                  <to>
                    <xdr:col>1</xdr:col>
                    <xdr:colOff>190500</xdr:colOff>
                    <xdr:row>346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6" name="Check Box 72">
              <controlPr defaultSize="0" autoFill="0" autoLine="0" autoPict="0" altText="">
                <anchor moveWithCells="1">
                  <from>
                    <xdr:col>0</xdr:col>
                    <xdr:colOff>19050</xdr:colOff>
                    <xdr:row>345</xdr:row>
                    <xdr:rowOff>209550</xdr:rowOff>
                  </from>
                  <to>
                    <xdr:col>1</xdr:col>
                    <xdr:colOff>190500</xdr:colOff>
                    <xdr:row>347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" name="Check Box 73">
              <controlPr defaultSize="0" autoFill="0" autoLine="0" autoPict="0" altText="">
                <anchor moveWithCells="1">
                  <from>
                    <xdr:col>0</xdr:col>
                    <xdr:colOff>19050</xdr:colOff>
                    <xdr:row>346</xdr:row>
                    <xdr:rowOff>209550</xdr:rowOff>
                  </from>
                  <to>
                    <xdr:col>1</xdr:col>
                    <xdr:colOff>190500</xdr:colOff>
                    <xdr:row>348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8" name="Check Box 74">
              <controlPr defaultSize="0" autoFill="0" autoLine="0" autoPict="0" altText="">
                <anchor moveWithCells="1">
                  <from>
                    <xdr:col>0</xdr:col>
                    <xdr:colOff>19050</xdr:colOff>
                    <xdr:row>347</xdr:row>
                    <xdr:rowOff>209550</xdr:rowOff>
                  </from>
                  <to>
                    <xdr:col>1</xdr:col>
                    <xdr:colOff>190500</xdr:colOff>
                    <xdr:row>349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9" name="Check Box 75">
              <controlPr defaultSize="0" autoFill="0" autoLine="0" autoPict="0" altText="">
                <anchor moveWithCells="1">
                  <from>
                    <xdr:col>3</xdr:col>
                    <xdr:colOff>1009650</xdr:colOff>
                    <xdr:row>348</xdr:row>
                    <xdr:rowOff>0</xdr:rowOff>
                  </from>
                  <to>
                    <xdr:col>4</xdr:col>
                    <xdr:colOff>200025</xdr:colOff>
                    <xdr:row>349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10" name="Check Box 76">
              <controlPr defaultSize="0" autoFill="0" autoLine="0" autoPict="0" altText="">
                <anchor moveWithCells="1">
                  <from>
                    <xdr:col>3</xdr:col>
                    <xdr:colOff>1000125</xdr:colOff>
                    <xdr:row>350</xdr:row>
                    <xdr:rowOff>19050</xdr:rowOff>
                  </from>
                  <to>
                    <xdr:col>4</xdr:col>
                    <xdr:colOff>180975</xdr:colOff>
                    <xdr:row>351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11" name="Check Box 77">
              <controlPr defaultSize="0" autoFill="0" autoLine="0" autoPict="0" altText="">
                <anchor moveWithCells="1">
                  <from>
                    <xdr:col>0</xdr:col>
                    <xdr:colOff>19050</xdr:colOff>
                    <xdr:row>349</xdr:row>
                    <xdr:rowOff>200025</xdr:rowOff>
                  </from>
                  <to>
                    <xdr:col>1</xdr:col>
                    <xdr:colOff>180975</xdr:colOff>
                    <xdr:row>351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0000000-0002-0000-0000-000001000000}">
          <x14:formula1>
            <xm:f>Heizwärmebedarf!$B$4:$B$15</xm:f>
          </x14:formula1>
          <xm:sqref>D20</xm:sqref>
        </x14:dataValidation>
        <x14:dataValidation type="list" allowBlank="1" showInputMessage="1" showErrorMessage="1" xr:uid="{00000000-0002-0000-0000-000002000000}">
          <x14:formula1>
            <xm:f>Heizwärmebedarf!$F$3:$H$3</xm:f>
          </x14:formula1>
          <xm:sqref>D21</xm:sqref>
        </x14:dataValidation>
        <x14:dataValidation type="list" allowBlank="1" showInputMessage="1" xr:uid="{00000000-0002-0000-0000-000004000000}">
          <x14:formula1>
            <xm:f>Auswahlfelder!$A$5:$A$11</xm:f>
          </x14:formula1>
          <xm:sqref>F51:G51 F115:G115 F67:G67 F99:G99 F83:G83 F215:G215 F199:G199 F181:G181 F131:G131 F165:G165 F149:G149</xm:sqref>
        </x14:dataValidation>
        <x14:dataValidation type="list" allowBlank="1" showInputMessage="1" showErrorMessage="1" xr:uid="{00000000-0002-0000-0000-000003000000}">
          <x14:formula1>
            <xm:f>Heizwärmebedarf!$K$4</xm:f>
          </x14:formula1>
          <xm:sqref>D22</xm:sqref>
        </x14:dataValidation>
        <x14:dataValidation type="list" allowBlank="1" showInputMessage="1" showErrorMessage="1" prompt="Wenn das Heizsystem demjenigen des GWR-Eintrags (Spalte links) entspricht, dann JA auswählen. Wenn nicht: NEIN anwählen und korrektes Heizsystem unten auswählen/angeben." xr:uid="{80367613-CFA3-4DB2-B4D7-3C68BB8AEFC3}">
          <x14:formula1>
            <xm:f>Auswahlfelder!$N$3:$N$4</xm:f>
          </x14:formula1>
          <xm:sqref>E306:F306</xm:sqref>
        </x14:dataValidation>
        <x14:dataValidation type="list" showInputMessage="1" prompt="Wenn im GWR (Spalte links) nicht das korrekte Heizsytem angezeigt wird, ist hier das korrekte Heizsystem auszuwählen / einzugeben. " xr:uid="{9F4264F2-A638-440A-98B2-ED497709EB2E}">
          <x14:formula1>
            <xm:f>Auswahlfelder!$K$5:$K$14</xm:f>
          </x14:formula1>
          <xm:sqref>E307:F307</xm:sqref>
        </x14:dataValidation>
        <x14:dataValidation type="list" showInputMessage="1" prompt="Wenn im GWR (Spalte links) nicht die korrekte Wassererwärmung angezeigt wird, ist hier das korrekte System auszuwählen / einzugeben. " xr:uid="{7732309C-0496-401E-BCA6-921EAB36AFCC}">
          <x14:formula1>
            <xm:f>Auswahlfelder!$I$5:$I$9</xm:f>
          </x14:formula1>
          <xm:sqref>E309:F309</xm:sqref>
        </x14:dataValidation>
        <x14:dataValidation type="list" allowBlank="1" showInputMessage="1" showErrorMessage="1" prompt="Wenn Wassererwärmer demjenigen des GWR-Eintrags (Spalte links) entspricht, dann JA auswählen. Wenn nicht: NEIN anwählen und korrekten Wassererwärmer unten auswählen/angeben." xr:uid="{A0DAFD2B-63D2-478E-A033-0E74F0D8EF02}">
          <x14:formula1>
            <xm:f>Auswahlfelder!$R$3:$R$4</xm:f>
          </x14:formula1>
          <xm:sqref>E308:F308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D4"/>
  <sheetViews>
    <sheetView workbookViewId="0">
      <selection activeCell="C10" sqref="C10:D10"/>
    </sheetView>
  </sheetViews>
  <sheetFormatPr baseColWidth="10" defaultRowHeight="15" x14ac:dyDescent="0.25"/>
  <cols>
    <col min="1" max="1" width="21.28515625" customWidth="1"/>
    <col min="2" max="2" width="14.42578125" customWidth="1"/>
    <col min="3" max="3" width="14.28515625" customWidth="1"/>
    <col min="4" max="4" width="14.5703125" customWidth="1"/>
  </cols>
  <sheetData>
    <row r="1" spans="1:4" x14ac:dyDescent="0.25">
      <c r="A1" s="9" t="s">
        <v>66</v>
      </c>
      <c r="B1" s="10"/>
      <c r="C1" s="10"/>
      <c r="D1" s="11"/>
    </row>
    <row r="2" spans="1:4" x14ac:dyDescent="0.25">
      <c r="A2" s="23" t="s">
        <v>80</v>
      </c>
      <c r="B2" s="13"/>
      <c r="C2" s="13"/>
      <c r="D2" s="14"/>
    </row>
    <row r="3" spans="1:4" x14ac:dyDescent="0.25">
      <c r="A3" s="23" t="s">
        <v>81</v>
      </c>
      <c r="B3" s="13"/>
      <c r="C3" s="13"/>
      <c r="D3" s="14"/>
    </row>
    <row r="4" spans="1:4" x14ac:dyDescent="0.25">
      <c r="A4" s="24" t="s">
        <v>82</v>
      </c>
      <c r="B4" s="15"/>
      <c r="C4" s="15"/>
      <c r="D4" s="16"/>
    </row>
  </sheetData>
  <dataConsolidate/>
  <dataValidations count="1">
    <dataValidation type="list" allowBlank="1" showInputMessage="1" showErrorMessage="1" sqref="A2:A4" xr:uid="{00000000-0002-0000-0100-000000000000}">
      <formula1>$A$2:$A$4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4"/>
  <sheetViews>
    <sheetView workbookViewId="0">
      <selection activeCell="J23" sqref="J23"/>
    </sheetView>
  </sheetViews>
  <sheetFormatPr baseColWidth="10" defaultRowHeight="15" x14ac:dyDescent="0.25"/>
  <cols>
    <col min="2" max="2" width="17.85546875" customWidth="1"/>
    <col min="3" max="3" width="22.85546875" customWidth="1"/>
    <col min="4" max="4" width="15.28515625" customWidth="1"/>
    <col min="10" max="10" width="26" customWidth="1"/>
  </cols>
  <sheetData>
    <row r="1" spans="1:18" ht="21" x14ac:dyDescent="0.35">
      <c r="A1" s="168" t="s">
        <v>284</v>
      </c>
      <c r="I1" s="167" t="s">
        <v>282</v>
      </c>
      <c r="K1" s="167" t="s">
        <v>288</v>
      </c>
      <c r="N1" s="167" t="s">
        <v>287</v>
      </c>
      <c r="R1" s="167" t="s">
        <v>297</v>
      </c>
    </row>
    <row r="3" spans="1:18" x14ac:dyDescent="0.25">
      <c r="A3" s="25" t="s">
        <v>108</v>
      </c>
      <c r="B3" s="25" t="s">
        <v>115</v>
      </c>
      <c r="C3" s="25" t="s">
        <v>135</v>
      </c>
      <c r="D3" s="25" t="s">
        <v>168</v>
      </c>
      <c r="N3" t="s">
        <v>285</v>
      </c>
      <c r="R3" t="s">
        <v>285</v>
      </c>
    </row>
    <row r="4" spans="1:18" x14ac:dyDescent="0.25">
      <c r="A4" s="25"/>
      <c r="B4" s="25" t="s">
        <v>170</v>
      </c>
      <c r="C4" s="25" t="s">
        <v>131</v>
      </c>
      <c r="D4" s="25" t="s">
        <v>131</v>
      </c>
      <c r="N4" t="s">
        <v>286</v>
      </c>
      <c r="R4" t="s">
        <v>298</v>
      </c>
    </row>
    <row r="5" spans="1:18" x14ac:dyDescent="0.25">
      <c r="A5" s="25" t="s">
        <v>109</v>
      </c>
      <c r="B5" s="25">
        <v>40</v>
      </c>
      <c r="C5" s="25">
        <v>300</v>
      </c>
      <c r="D5" s="25">
        <v>60</v>
      </c>
      <c r="I5" t="s">
        <v>299</v>
      </c>
      <c r="K5" t="s">
        <v>289</v>
      </c>
    </row>
    <row r="6" spans="1:18" x14ac:dyDescent="0.25">
      <c r="A6" s="25" t="s">
        <v>110</v>
      </c>
      <c r="B6" s="25">
        <v>25</v>
      </c>
      <c r="C6" s="25">
        <v>250</v>
      </c>
      <c r="D6" s="25">
        <v>60</v>
      </c>
      <c r="I6" t="s">
        <v>300</v>
      </c>
      <c r="K6" t="s">
        <v>263</v>
      </c>
    </row>
    <row r="7" spans="1:18" x14ac:dyDescent="0.25">
      <c r="A7" s="25" t="s">
        <v>113</v>
      </c>
      <c r="B7" s="25">
        <v>40</v>
      </c>
      <c r="C7" s="25">
        <v>350</v>
      </c>
      <c r="D7" s="25">
        <v>60</v>
      </c>
      <c r="I7" t="s">
        <v>260</v>
      </c>
      <c r="K7" t="s">
        <v>292</v>
      </c>
    </row>
    <row r="8" spans="1:18" x14ac:dyDescent="0.25">
      <c r="A8" s="25" t="s">
        <v>111</v>
      </c>
      <c r="B8" s="25">
        <v>40</v>
      </c>
      <c r="C8" s="25">
        <v>120</v>
      </c>
      <c r="D8" s="25">
        <v>0</v>
      </c>
      <c r="K8" t="s">
        <v>290</v>
      </c>
    </row>
    <row r="9" spans="1:18" x14ac:dyDescent="0.25">
      <c r="A9" s="25" t="s">
        <v>112</v>
      </c>
      <c r="B9" s="25">
        <v>40</v>
      </c>
      <c r="C9" s="25">
        <v>140</v>
      </c>
      <c r="D9" s="25">
        <v>0</v>
      </c>
      <c r="K9" t="s">
        <v>291</v>
      </c>
    </row>
    <row r="10" spans="1:18" x14ac:dyDescent="0.25">
      <c r="A10" s="25" t="s">
        <v>128</v>
      </c>
      <c r="B10" s="25">
        <v>40</v>
      </c>
      <c r="C10" s="25">
        <v>140</v>
      </c>
      <c r="D10" s="25">
        <v>0</v>
      </c>
      <c r="K10" t="s">
        <v>293</v>
      </c>
    </row>
    <row r="11" spans="1:18" x14ac:dyDescent="0.25">
      <c r="A11" s="25" t="s">
        <v>114</v>
      </c>
      <c r="B11" s="25">
        <v>30</v>
      </c>
      <c r="C11" s="25">
        <v>600</v>
      </c>
      <c r="D11" s="25">
        <v>0</v>
      </c>
      <c r="K11" t="s">
        <v>248</v>
      </c>
    </row>
    <row r="12" spans="1:18" x14ac:dyDescent="0.25">
      <c r="A12" s="25"/>
      <c r="B12" s="25"/>
      <c r="C12" s="25"/>
      <c r="D12" s="25"/>
      <c r="K12" t="s">
        <v>296</v>
      </c>
    </row>
    <row r="13" spans="1:18" x14ac:dyDescent="0.25">
      <c r="A13" s="25"/>
      <c r="B13" s="25"/>
      <c r="C13" s="25"/>
      <c r="D13" s="25"/>
      <c r="K13" t="s">
        <v>294</v>
      </c>
    </row>
    <row r="14" spans="1:18" x14ac:dyDescent="0.25">
      <c r="A14" s="25"/>
      <c r="B14" s="25"/>
      <c r="C14" s="25"/>
      <c r="D14" s="25"/>
      <c r="K14" t="s">
        <v>295</v>
      </c>
    </row>
  </sheetData>
  <dataValidations count="1">
    <dataValidation type="list" allowBlank="1" showInputMessage="1" showErrorMessage="1" promptTitle="BAUTEILE" sqref="A4:A14" xr:uid="{00000000-0002-0000-0200-000000000000}">
      <formula1>$A$10:$A$20</formula1>
    </dataValidation>
  </dataValidation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31A98-5425-46F7-84CC-A0195366F250}">
  <dimension ref="A1:F56"/>
  <sheetViews>
    <sheetView workbookViewId="0">
      <selection activeCell="C3" sqref="C3"/>
    </sheetView>
  </sheetViews>
  <sheetFormatPr baseColWidth="10" defaultColWidth="9.140625" defaultRowHeight="15" x14ac:dyDescent="0.25"/>
  <cols>
    <col min="1" max="1" width="30.42578125" customWidth="1"/>
    <col min="2" max="2" width="52.5703125" customWidth="1"/>
    <col min="3" max="3" width="49.7109375" bestFit="1" customWidth="1"/>
    <col min="4" max="4" width="35.85546875" bestFit="1" customWidth="1"/>
    <col min="5" max="5" width="42.42578125" bestFit="1" customWidth="1"/>
    <col min="6" max="6" width="42.42578125" customWidth="1"/>
    <col min="7" max="7" width="21.85546875" bestFit="1" customWidth="1"/>
  </cols>
  <sheetData>
    <row r="1" spans="1:5" x14ac:dyDescent="0.25">
      <c r="A1" s="146" t="s">
        <v>185</v>
      </c>
      <c r="B1" s="147" t="str">
        <f>IF(Beratungsbericht!D18="","",_xlfn.WEBSERVICE(CONCATENATE("https://api3.geo.admin.ch/rest/services/api/SearchServer?searchText=" &amp; Beratungsbericht!D18 &amp; "&amp;origins=address&amp;type=locations")))</f>
        <v/>
      </c>
      <c r="C1" s="148"/>
      <c r="D1" s="148"/>
      <c r="E1" s="148"/>
    </row>
    <row r="2" spans="1:5" x14ac:dyDescent="0.25">
      <c r="A2" s="149" t="s">
        <v>186</v>
      </c>
      <c r="B2" s="147" t="str">
        <f>IF($B1="","",IF(ISNUMBER(SEARCH("[]",$B1)),"Adresse nicht eindeutig","Gebäude gefunden"))</f>
        <v/>
      </c>
      <c r="C2" s="148"/>
      <c r="D2" s="148"/>
      <c r="E2" s="148" t="s">
        <v>187</v>
      </c>
    </row>
    <row r="3" spans="1:5" x14ac:dyDescent="0.25">
      <c r="A3" s="150" t="s">
        <v>188</v>
      </c>
      <c r="B3" s="151" t="str">
        <f>IF($B1="","",IF(ISNUMBER(SEARCH("[]",$B1))," ",MID($B1,SEARCH("featureId",$B1)+12,SEARCH(",""geom_quadindex"":",$B1)-SEARCH("featureId",$B1)-13)))</f>
        <v/>
      </c>
      <c r="C3" s="152" t="e">
        <f>VALUE(MID(B3,1,FIND("_",B3,1)-1))</f>
        <v>#VALUE!</v>
      </c>
      <c r="D3" s="153" t="e">
        <f>VALUE(MID(B3,FIND("_",B3,1)+1,3))</f>
        <v>#VALUE!</v>
      </c>
    </row>
    <row r="4" spans="1:5" x14ac:dyDescent="0.25">
      <c r="A4" s="154"/>
    </row>
    <row r="5" spans="1:5" x14ac:dyDescent="0.25">
      <c r="A5" s="146" t="s">
        <v>189</v>
      </c>
      <c r="B5" s="147" t="str">
        <f>IF(ISERROR(C3),"",CONCATENATE(_xlfn.WEBSERVICE("https://api3.geo.admin.ch/rest/services/api/MapServer/find?layer=ch.bfs.gebaeude_wohnungs_register&amp;searchText="&amp;C3&amp;"&amp;searchField=egid&amp;returnGeometry=false&amp;contains=false")))</f>
        <v/>
      </c>
      <c r="D5" s="147"/>
    </row>
    <row r="6" spans="1:5" x14ac:dyDescent="0.25">
      <c r="A6" s="146" t="s">
        <v>190</v>
      </c>
      <c r="B6" s="147" t="str">
        <f>SUBSTITUTE(B5,"""","")</f>
        <v/>
      </c>
    </row>
    <row r="7" spans="1:5" x14ac:dyDescent="0.25">
      <c r="A7" s="146"/>
      <c r="B7" s="147"/>
    </row>
    <row r="8" spans="1:5" x14ac:dyDescent="0.25">
      <c r="A8" s="146"/>
      <c r="B8" s="155" t="s">
        <v>191</v>
      </c>
      <c r="C8" s="155" t="s">
        <v>192</v>
      </c>
      <c r="D8" s="155" t="s">
        <v>193</v>
      </c>
      <c r="E8" s="155" t="s">
        <v>194</v>
      </c>
    </row>
    <row r="9" spans="1:5" x14ac:dyDescent="0.25">
      <c r="A9" s="156" t="s">
        <v>195</v>
      </c>
      <c r="B9" s="157" t="e">
        <f>C9</f>
        <v>#VALUE!</v>
      </c>
      <c r="C9" s="157" t="e">
        <f>D9</f>
        <v>#VALUE!</v>
      </c>
      <c r="D9" s="157" t="e">
        <f>MID(B6,SEARCH("gebf:",B6)+6,SEARCH(", gwaerzh1",B6)-SEARCH("gebf:",B6)-6)</f>
        <v>#VALUE!</v>
      </c>
      <c r="E9" s="157" t="s">
        <v>196</v>
      </c>
    </row>
    <row r="10" spans="1:5" x14ac:dyDescent="0.25">
      <c r="A10" s="156" t="s">
        <v>197</v>
      </c>
      <c r="B10" s="157" t="e">
        <f>C10</f>
        <v>#VALUE!</v>
      </c>
      <c r="C10" s="157" t="e">
        <f>IF(D10="null","keine Angaben",VLOOKUP(_xlfn.NUMBERVALUE(D10),Table24[],2,FALSE))</f>
        <v>#VALUE!</v>
      </c>
      <c r="D10" s="157" t="e">
        <f>MID(B6,SEARCH("gwaerzh1: ",B6)+10,SEARCH(", genh1",B6)-SEARCH("gwaerzh1: ",B6)-10)</f>
        <v>#VALUE!</v>
      </c>
      <c r="E10" s="157" t="s">
        <v>198</v>
      </c>
    </row>
    <row r="11" spans="1:5" x14ac:dyDescent="0.25">
      <c r="A11" s="156" t="s">
        <v>199</v>
      </c>
      <c r="B11" s="157" t="e">
        <f>IF(C11="keine Angaben",C11,VLOOKUP(C11,Table2[[Quelle]:[Heizsystem (Übersetzung)]],2,FALSE))</f>
        <v>#VALUE!</v>
      </c>
      <c r="C11" s="157" t="e">
        <f>IF(D11="null","keine Angaben",VLOOKUP(_xlfn.NUMBERVALUE(D11),Table2[],2,FALSE))</f>
        <v>#VALUE!</v>
      </c>
      <c r="D11" s="157" t="e">
        <f>MID(B6,SEARCH("genh1: ",B6)+7,SEARCH(", gwaersceh1",B6)-SEARCH("genh1: ",B6)-7)</f>
        <v>#VALUE!</v>
      </c>
      <c r="E11" s="157" t="s">
        <v>200</v>
      </c>
    </row>
    <row r="12" spans="1:5" x14ac:dyDescent="0.25">
      <c r="A12" s="156" t="s">
        <v>201</v>
      </c>
      <c r="B12" s="157" t="e">
        <f>C12</f>
        <v>#VALUE!</v>
      </c>
      <c r="C12" s="157" t="e">
        <f>IF(D12="null","keine Angaben",VLOOKUP(_xlfn.NUMBERVALUE(D12),Table242[],2,FALSE))</f>
        <v>#VALUE!</v>
      </c>
      <c r="D12" s="157" t="e">
        <f>MID(B6,SEARCH("gwaerzw1: ",B6)+10,SEARCH(", genw1",B6)-SEARCH("gwaerzw1: ",B6)-10)</f>
        <v>#VALUE!</v>
      </c>
      <c r="E12" s="157" t="s">
        <v>202</v>
      </c>
    </row>
    <row r="13" spans="1:5" x14ac:dyDescent="0.25">
      <c r="A13" s="156" t="s">
        <v>203</v>
      </c>
      <c r="B13" s="157" t="e">
        <f>IF(C13="keine Angaben",C13,VLOOKUP(C13,Table2[[Quelle]:[Heizsystem (Übersetzung)]],2,FALSE))</f>
        <v>#VALUE!</v>
      </c>
      <c r="C13" s="157" t="e">
        <f>IF(D13="null","keine Angaben",VLOOKUP(_xlfn.NUMBERVALUE(D13),Table2[],2,FALSE))</f>
        <v>#VALUE!</v>
      </c>
      <c r="D13" s="157" t="e">
        <f>MID(B6,SEARCH("genw1: ",B6)+7,SEARCH(", gwaerscew1",B6)-SEARCH("genw1: ",B6)-7)</f>
        <v>#VALUE!</v>
      </c>
      <c r="E13" s="157" t="s">
        <v>204</v>
      </c>
    </row>
    <row r="14" spans="1:5" x14ac:dyDescent="0.25">
      <c r="A14" s="156" t="s">
        <v>205</v>
      </c>
      <c r="B14" s="157" t="e">
        <f>C14</f>
        <v>#VALUE!</v>
      </c>
      <c r="C14" s="157" t="e">
        <f>IF(D14="null","keine Angaben",VLOOKUP(_xlfn.NUMBERVALUE(D14),Table24[],2,FALSE))</f>
        <v>#VALUE!</v>
      </c>
      <c r="D14" s="157" t="e">
        <f>MID(B6,SEARCH("gwaerzh2: ",B6)+10,SEARCH(", genh2",B6)-SEARCH("gwaerzh2: ",B6)-10)</f>
        <v>#VALUE!</v>
      </c>
      <c r="E14" s="157" t="s">
        <v>206</v>
      </c>
    </row>
    <row r="15" spans="1:5" x14ac:dyDescent="0.25">
      <c r="A15" s="156" t="s">
        <v>207</v>
      </c>
      <c r="B15" s="157" t="e">
        <f>IF(C15="keine Angaben",C15,VLOOKUP(C15,Table2[[Quelle]:[Heizsystem (Übersetzung)]],2,FALSE))</f>
        <v>#VALUE!</v>
      </c>
      <c r="C15" s="157" t="e">
        <f>IF(D15="null","keine Angaben",VLOOKUP(_xlfn.NUMBERVALUE(D15),Table2[],2,FALSE))</f>
        <v>#VALUE!</v>
      </c>
      <c r="D15" s="157" t="e">
        <f>MID(B6,SEARCH("genh2: ",B6)+7,SEARCH(", gwaersceh2",B6)-SEARCH("genh2: ",B6)-7)</f>
        <v>#VALUE!</v>
      </c>
      <c r="E15" s="157" t="s">
        <v>208</v>
      </c>
    </row>
    <row r="16" spans="1:5" x14ac:dyDescent="0.25">
      <c r="A16" s="156" t="s">
        <v>209</v>
      </c>
      <c r="B16" s="157" t="e">
        <f>C16</f>
        <v>#VALUE!</v>
      </c>
      <c r="C16" s="157" t="e">
        <f>IF(D16="null","keine Angaben",VLOOKUP(_xlfn.NUMBERVALUE(D16),Table242[],2,FALSE))</f>
        <v>#VALUE!</v>
      </c>
      <c r="D16" s="157" t="e">
        <f>MID(B6,SEARCH("gwaerzw2: ",B6)+10,SEARCH(", genw2",B6)-SEARCH("gwaerzw2: ",B6)-10)</f>
        <v>#VALUE!</v>
      </c>
      <c r="E16" s="157" t="s">
        <v>210</v>
      </c>
    </row>
    <row r="17" spans="1:6" x14ac:dyDescent="0.25">
      <c r="A17" s="156" t="s">
        <v>209</v>
      </c>
      <c r="B17" s="157" t="e">
        <f>IF(C17="keine Angaben",C17,VLOOKUP(C17,Table2[[Quelle]:[Heizsystem (Übersetzung)]],2,FALSE))</f>
        <v>#VALUE!</v>
      </c>
      <c r="C17" s="157" t="e">
        <f>IF(D17="null","keine Angaben",VLOOKUP(_xlfn.NUMBERVALUE(D17),Table2[],2,FALSE))</f>
        <v>#VALUE!</v>
      </c>
      <c r="D17" s="157" t="e">
        <f>MID(B6,SEARCH("genw2: ",B6)+7,SEARCH(", gwaerscew2",B6)-SEARCH("genw2: ",B6)-7)</f>
        <v>#VALUE!</v>
      </c>
      <c r="E17" s="157" t="s">
        <v>211</v>
      </c>
    </row>
    <row r="19" spans="1:6" x14ac:dyDescent="0.25">
      <c r="A19" s="158" t="s">
        <v>212</v>
      </c>
    </row>
    <row r="20" spans="1:6" x14ac:dyDescent="0.25">
      <c r="A20" s="158"/>
    </row>
    <row r="21" spans="1:6" x14ac:dyDescent="0.25">
      <c r="A21" s="159" t="s">
        <v>213</v>
      </c>
      <c r="D21" s="159" t="s">
        <v>214</v>
      </c>
    </row>
    <row r="22" spans="1:6" x14ac:dyDescent="0.25">
      <c r="A22" s="159" t="s">
        <v>215</v>
      </c>
      <c r="B22" s="159" t="s">
        <v>216</v>
      </c>
      <c r="C22" s="159"/>
      <c r="D22" s="159" t="s">
        <v>215</v>
      </c>
      <c r="E22" s="159" t="s">
        <v>217</v>
      </c>
      <c r="F22" s="159" t="s">
        <v>218</v>
      </c>
    </row>
    <row r="23" spans="1:6" x14ac:dyDescent="0.25">
      <c r="A23" s="158">
        <v>7400</v>
      </c>
      <c r="B23" s="158" t="s">
        <v>219</v>
      </c>
      <c r="C23" s="158"/>
      <c r="D23" s="158">
        <v>7500</v>
      </c>
      <c r="E23" s="158" t="s">
        <v>220</v>
      </c>
      <c r="F23" s="158" t="s">
        <v>220</v>
      </c>
    </row>
    <row r="24" spans="1:6" x14ac:dyDescent="0.25">
      <c r="A24" s="158">
        <v>7410</v>
      </c>
      <c r="B24" s="158" t="s">
        <v>221</v>
      </c>
      <c r="C24" s="158"/>
      <c r="D24" s="158">
        <v>7501</v>
      </c>
      <c r="E24" s="158" t="s">
        <v>222</v>
      </c>
      <c r="F24" s="158" t="s">
        <v>223</v>
      </c>
    </row>
    <row r="25" spans="1:6" x14ac:dyDescent="0.25">
      <c r="A25" s="158">
        <v>7411</v>
      </c>
      <c r="B25" s="158" t="s">
        <v>224</v>
      </c>
      <c r="C25" s="158"/>
      <c r="D25" s="158">
        <v>7510</v>
      </c>
      <c r="E25" s="158" t="s">
        <v>225</v>
      </c>
      <c r="F25" s="158" t="s">
        <v>226</v>
      </c>
    </row>
    <row r="26" spans="1:6" x14ac:dyDescent="0.25">
      <c r="A26" s="158">
        <v>7420</v>
      </c>
      <c r="B26" s="158" t="s">
        <v>227</v>
      </c>
      <c r="C26" s="158"/>
      <c r="D26" s="158">
        <v>7511</v>
      </c>
      <c r="E26" s="158" t="s">
        <v>228</v>
      </c>
      <c r="F26" s="158" t="s">
        <v>226</v>
      </c>
    </row>
    <row r="27" spans="1:6" x14ac:dyDescent="0.25">
      <c r="A27" s="158">
        <v>7421</v>
      </c>
      <c r="B27" s="158" t="s">
        <v>229</v>
      </c>
      <c r="C27" s="158"/>
      <c r="D27" s="158">
        <v>7512</v>
      </c>
      <c r="E27" s="158" t="s">
        <v>230</v>
      </c>
      <c r="F27" s="158" t="s">
        <v>226</v>
      </c>
    </row>
    <row r="28" spans="1:6" x14ac:dyDescent="0.25">
      <c r="A28" s="158">
        <v>7430</v>
      </c>
      <c r="B28" s="158" t="s">
        <v>231</v>
      </c>
      <c r="C28" s="158"/>
      <c r="D28" s="158">
        <v>7513</v>
      </c>
      <c r="E28" s="158" t="s">
        <v>232</v>
      </c>
      <c r="F28" s="158" t="s">
        <v>233</v>
      </c>
    </row>
    <row r="29" spans="1:6" x14ac:dyDescent="0.25">
      <c r="A29" s="158">
        <v>7431</v>
      </c>
      <c r="B29" s="158" t="s">
        <v>234</v>
      </c>
      <c r="C29" s="158"/>
      <c r="D29" s="158">
        <v>7520</v>
      </c>
      <c r="E29" s="158" t="s">
        <v>235</v>
      </c>
      <c r="F29" s="158" t="s">
        <v>236</v>
      </c>
    </row>
    <row r="30" spans="1:6" x14ac:dyDescent="0.25">
      <c r="A30" s="158">
        <v>7432</v>
      </c>
      <c r="B30" s="158" t="s">
        <v>237</v>
      </c>
      <c r="C30" s="158"/>
      <c r="D30" s="158">
        <v>7530</v>
      </c>
      <c r="E30" s="158" t="s">
        <v>238</v>
      </c>
      <c r="F30" s="158" t="s">
        <v>239</v>
      </c>
    </row>
    <row r="31" spans="1:6" x14ac:dyDescent="0.25">
      <c r="A31" s="158">
        <v>7433</v>
      </c>
      <c r="B31" s="158" t="s">
        <v>240</v>
      </c>
      <c r="C31" s="158"/>
      <c r="D31" s="158">
        <v>7540</v>
      </c>
      <c r="E31" s="158" t="s">
        <v>241</v>
      </c>
      <c r="F31" s="158" t="s">
        <v>242</v>
      </c>
    </row>
    <row r="32" spans="1:6" x14ac:dyDescent="0.25">
      <c r="A32" s="158">
        <v>7434</v>
      </c>
      <c r="B32" s="158" t="s">
        <v>243</v>
      </c>
      <c r="C32" s="158"/>
      <c r="D32" s="158">
        <v>7541</v>
      </c>
      <c r="E32" s="158" t="s">
        <v>244</v>
      </c>
      <c r="F32" s="158" t="s">
        <v>245</v>
      </c>
    </row>
    <row r="33" spans="1:6" x14ac:dyDescent="0.25">
      <c r="A33" s="158">
        <v>7435</v>
      </c>
      <c r="B33" s="158" t="s">
        <v>246</v>
      </c>
      <c r="C33" s="158"/>
      <c r="D33" s="158">
        <v>7542</v>
      </c>
      <c r="E33" s="158" t="s">
        <v>247</v>
      </c>
      <c r="F33" s="158" t="s">
        <v>248</v>
      </c>
    </row>
    <row r="34" spans="1:6" x14ac:dyDescent="0.25">
      <c r="A34" s="158">
        <v>7436</v>
      </c>
      <c r="B34" s="158" t="s">
        <v>249</v>
      </c>
      <c r="C34" s="158"/>
      <c r="D34" s="158">
        <v>7543</v>
      </c>
      <c r="E34" s="158" t="s">
        <v>250</v>
      </c>
      <c r="F34" s="158" t="s">
        <v>251</v>
      </c>
    </row>
    <row r="35" spans="1:6" x14ac:dyDescent="0.25">
      <c r="A35" s="158">
        <v>7440</v>
      </c>
      <c r="B35" s="158" t="s">
        <v>252</v>
      </c>
      <c r="C35" s="158"/>
      <c r="D35" s="158">
        <v>7550</v>
      </c>
      <c r="E35" s="158" t="s">
        <v>253</v>
      </c>
      <c r="F35" s="158" t="s">
        <v>254</v>
      </c>
    </row>
    <row r="36" spans="1:6" x14ac:dyDescent="0.25">
      <c r="A36" s="158">
        <v>7441</v>
      </c>
      <c r="B36" s="158" t="s">
        <v>255</v>
      </c>
      <c r="C36" s="158"/>
      <c r="D36" s="158">
        <v>7560</v>
      </c>
      <c r="E36" s="158" t="s">
        <v>256</v>
      </c>
      <c r="F36" s="158" t="s">
        <v>257</v>
      </c>
    </row>
    <row r="37" spans="1:6" x14ac:dyDescent="0.25">
      <c r="A37" s="158">
        <v>7450</v>
      </c>
      <c r="B37" s="158" t="s">
        <v>258</v>
      </c>
      <c r="C37" s="158"/>
      <c r="D37" s="158">
        <v>7570</v>
      </c>
      <c r="E37" s="158" t="s">
        <v>259</v>
      </c>
      <c r="F37" s="158" t="s">
        <v>260</v>
      </c>
    </row>
    <row r="38" spans="1:6" x14ac:dyDescent="0.25">
      <c r="A38" s="158">
        <v>7451</v>
      </c>
      <c r="B38" s="158" t="s">
        <v>261</v>
      </c>
      <c r="C38" s="158"/>
      <c r="D38" s="158">
        <v>7580</v>
      </c>
      <c r="E38" s="158" t="s">
        <v>262</v>
      </c>
      <c r="F38" s="158" t="s">
        <v>263</v>
      </c>
    </row>
    <row r="39" spans="1:6" x14ac:dyDescent="0.25">
      <c r="A39" s="158">
        <v>7452</v>
      </c>
      <c r="B39" s="158" t="s">
        <v>264</v>
      </c>
      <c r="C39" s="158"/>
      <c r="D39" s="158">
        <v>7581</v>
      </c>
      <c r="E39" s="158" t="s">
        <v>265</v>
      </c>
      <c r="F39" s="158" t="s">
        <v>263</v>
      </c>
    </row>
    <row r="40" spans="1:6" x14ac:dyDescent="0.25">
      <c r="A40" s="158">
        <v>7460</v>
      </c>
      <c r="B40" s="158" t="s">
        <v>266</v>
      </c>
      <c r="C40" s="158"/>
      <c r="D40" s="158">
        <v>7582</v>
      </c>
      <c r="E40" s="158" t="s">
        <v>267</v>
      </c>
      <c r="F40" s="158" t="s">
        <v>263</v>
      </c>
    </row>
    <row r="41" spans="1:6" x14ac:dyDescent="0.25">
      <c r="A41" s="158">
        <v>7461</v>
      </c>
      <c r="B41" s="158" t="s">
        <v>268</v>
      </c>
      <c r="C41" s="158"/>
      <c r="D41" s="158">
        <v>7598</v>
      </c>
      <c r="E41" s="158" t="s">
        <v>269</v>
      </c>
      <c r="F41" s="158" t="s">
        <v>270</v>
      </c>
    </row>
    <row r="42" spans="1:6" x14ac:dyDescent="0.25">
      <c r="A42" s="158">
        <v>7499</v>
      </c>
      <c r="B42" s="158" t="s">
        <v>271</v>
      </c>
      <c r="C42" s="158"/>
      <c r="D42" s="158">
        <v>7599</v>
      </c>
      <c r="E42" s="158" t="s">
        <v>271</v>
      </c>
      <c r="F42" s="158" t="s">
        <v>271</v>
      </c>
    </row>
    <row r="43" spans="1:6" x14ac:dyDescent="0.25">
      <c r="A43" s="160"/>
      <c r="B43" s="160"/>
      <c r="C43" s="160"/>
    </row>
    <row r="44" spans="1:6" x14ac:dyDescent="0.25">
      <c r="A44" s="159" t="s">
        <v>272</v>
      </c>
    </row>
    <row r="45" spans="1:6" x14ac:dyDescent="0.25">
      <c r="A45" s="159" t="s">
        <v>215</v>
      </c>
      <c r="B45" s="159" t="s">
        <v>216</v>
      </c>
    </row>
    <row r="46" spans="1:6" x14ac:dyDescent="0.25">
      <c r="A46" s="158">
        <v>7600</v>
      </c>
      <c r="B46" s="158" t="s">
        <v>219</v>
      </c>
    </row>
    <row r="47" spans="1:6" x14ac:dyDescent="0.25">
      <c r="A47" s="158">
        <v>7610</v>
      </c>
      <c r="B47" s="158" t="s">
        <v>273</v>
      </c>
    </row>
    <row r="48" spans="1:6" x14ac:dyDescent="0.25">
      <c r="A48" s="158">
        <v>7620</v>
      </c>
      <c r="B48" s="158" t="s">
        <v>260</v>
      </c>
    </row>
    <row r="49" spans="1:2" x14ac:dyDescent="0.25">
      <c r="A49" s="158">
        <v>7630</v>
      </c>
      <c r="B49" s="158" t="s">
        <v>274</v>
      </c>
    </row>
    <row r="50" spans="1:2" x14ac:dyDescent="0.25">
      <c r="A50" s="158">
        <v>7632</v>
      </c>
      <c r="B50" s="158" t="s">
        <v>275</v>
      </c>
    </row>
    <row r="51" spans="1:2" x14ac:dyDescent="0.25">
      <c r="A51" s="158">
        <v>7634</v>
      </c>
      <c r="B51" s="158" t="s">
        <v>276</v>
      </c>
    </row>
    <row r="52" spans="1:2" x14ac:dyDescent="0.25">
      <c r="A52" s="158">
        <v>7640</v>
      </c>
      <c r="B52" s="158" t="s">
        <v>277</v>
      </c>
    </row>
    <row r="53" spans="1:2" x14ac:dyDescent="0.25">
      <c r="A53" s="158">
        <v>7650</v>
      </c>
      <c r="B53" s="158" t="s">
        <v>278</v>
      </c>
    </row>
    <row r="54" spans="1:2" x14ac:dyDescent="0.25">
      <c r="A54" s="158">
        <v>7651</v>
      </c>
      <c r="B54" s="158" t="s">
        <v>279</v>
      </c>
    </row>
    <row r="55" spans="1:2" x14ac:dyDescent="0.25">
      <c r="A55" s="158">
        <v>7660</v>
      </c>
      <c r="B55" s="158" t="s">
        <v>280</v>
      </c>
    </row>
    <row r="56" spans="1:2" x14ac:dyDescent="0.25">
      <c r="A56" s="158">
        <v>7699</v>
      </c>
      <c r="B56" s="158" t="s">
        <v>271</v>
      </c>
    </row>
  </sheetData>
  <conditionalFormatting sqref="B2">
    <cfRule type="expression" dxfId="13" priority="1">
      <formula>IF(B2="Adresse nicht eindeutig",TRUE,FALSE)</formula>
    </cfRule>
  </conditionalFormatting>
  <pageMargins left="0.7" right="0.7" top="0.78740157499999996" bottom="0.78740157499999996" header="0.3" footer="0.3"/>
  <tableParts count="3">
    <tablePart r:id="rId1"/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workbookViewId="0">
      <selection activeCell="K4" sqref="K4"/>
    </sheetView>
  </sheetViews>
  <sheetFormatPr baseColWidth="10" defaultRowHeight="15" x14ac:dyDescent="0.25"/>
  <sheetData>
    <row r="1" spans="1:13" x14ac:dyDescent="0.25">
      <c r="A1" s="9" t="s">
        <v>116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1"/>
    </row>
    <row r="2" spans="1:13" ht="18" x14ac:dyDescent="0.35">
      <c r="A2" s="12"/>
      <c r="B2" s="13"/>
      <c r="C2" s="13"/>
      <c r="D2" s="13"/>
      <c r="E2" s="13"/>
      <c r="F2" s="13" t="s">
        <v>60</v>
      </c>
      <c r="G2" s="13"/>
      <c r="H2" s="13" t="s">
        <v>71</v>
      </c>
      <c r="I2" s="13"/>
      <c r="J2" s="13" t="s">
        <v>67</v>
      </c>
      <c r="K2" s="13"/>
      <c r="L2" s="13"/>
      <c r="M2" s="14"/>
    </row>
    <row r="3" spans="1:13" ht="18" x14ac:dyDescent="0.35">
      <c r="A3" s="18"/>
      <c r="B3" s="17"/>
      <c r="C3" s="17" t="s">
        <v>69</v>
      </c>
      <c r="D3" s="17" t="s">
        <v>70</v>
      </c>
      <c r="E3" s="13"/>
      <c r="F3" s="13" t="s">
        <v>59</v>
      </c>
      <c r="G3" s="13" t="s">
        <v>61</v>
      </c>
      <c r="H3" s="13" t="s">
        <v>68</v>
      </c>
      <c r="I3" s="13"/>
      <c r="J3" s="19"/>
      <c r="K3" s="19"/>
      <c r="L3" s="20" t="s">
        <v>62</v>
      </c>
      <c r="M3" s="14" t="s">
        <v>75</v>
      </c>
    </row>
    <row r="4" spans="1:13" x14ac:dyDescent="0.25">
      <c r="A4" s="18">
        <v>1</v>
      </c>
      <c r="B4" s="17" t="s">
        <v>47</v>
      </c>
      <c r="C4" s="64">
        <f>55/3.6</f>
        <v>15.277777777777777</v>
      </c>
      <c r="D4" s="64">
        <f>65/3.6</f>
        <v>18.055555555555554</v>
      </c>
      <c r="E4" s="13"/>
      <c r="F4" s="13">
        <v>0.8</v>
      </c>
      <c r="G4" s="13">
        <v>1.5</v>
      </c>
      <c r="H4" s="13">
        <v>2.5</v>
      </c>
      <c r="I4" s="13"/>
      <c r="J4" s="19">
        <v>3</v>
      </c>
      <c r="K4" s="19" t="s">
        <v>63</v>
      </c>
      <c r="L4" s="20">
        <v>449</v>
      </c>
      <c r="M4" s="21">
        <v>9.9</v>
      </c>
    </row>
    <row r="5" spans="1:13" x14ac:dyDescent="0.25">
      <c r="A5" s="18">
        <v>2</v>
      </c>
      <c r="B5" s="17" t="s">
        <v>48</v>
      </c>
      <c r="C5" s="64">
        <f>65/3.6</f>
        <v>18.055555555555554</v>
      </c>
      <c r="D5" s="64">
        <f>65/3.6</f>
        <v>18.055555555555554</v>
      </c>
      <c r="E5" s="13"/>
      <c r="F5" s="13">
        <v>1</v>
      </c>
      <c r="G5" s="13">
        <v>2</v>
      </c>
      <c r="H5" s="13">
        <v>3</v>
      </c>
      <c r="I5" s="13"/>
      <c r="J5" s="19">
        <v>9</v>
      </c>
      <c r="K5" s="19" t="s">
        <v>64</v>
      </c>
      <c r="L5" s="20">
        <v>1190</v>
      </c>
      <c r="M5" s="21">
        <v>6.7</v>
      </c>
    </row>
    <row r="6" spans="1:13" x14ac:dyDescent="0.25">
      <c r="A6" s="18">
        <v>3</v>
      </c>
      <c r="B6" s="17" t="s">
        <v>49</v>
      </c>
      <c r="C6" s="64">
        <f>65/3.6</f>
        <v>18.055555555555554</v>
      </c>
      <c r="D6" s="64">
        <f>85/3.6</f>
        <v>23.611111111111111</v>
      </c>
      <c r="E6" s="13"/>
      <c r="F6" s="13">
        <v>0.8</v>
      </c>
      <c r="G6" s="13">
        <v>1.5</v>
      </c>
      <c r="H6" s="13">
        <v>3</v>
      </c>
      <c r="I6" s="13"/>
      <c r="J6" s="19">
        <v>10</v>
      </c>
      <c r="K6" s="19" t="s">
        <v>65</v>
      </c>
      <c r="L6" s="20">
        <v>1035</v>
      </c>
      <c r="M6" s="21">
        <v>6.4</v>
      </c>
    </row>
    <row r="7" spans="1:13" x14ac:dyDescent="0.25">
      <c r="A7" s="18">
        <v>4</v>
      </c>
      <c r="B7" s="17" t="s">
        <v>50</v>
      </c>
      <c r="C7" s="64">
        <f>70/3.6</f>
        <v>19.444444444444443</v>
      </c>
      <c r="D7" s="64">
        <f>70/3.6</f>
        <v>19.444444444444443</v>
      </c>
      <c r="E7" s="13"/>
      <c r="F7" s="13">
        <v>0.8</v>
      </c>
      <c r="G7" s="13">
        <v>1.5</v>
      </c>
      <c r="H7" s="13">
        <v>3</v>
      </c>
      <c r="I7" s="13"/>
      <c r="J7" s="13"/>
      <c r="K7" s="13"/>
      <c r="L7" s="13"/>
      <c r="M7" s="14"/>
    </row>
    <row r="8" spans="1:13" x14ac:dyDescent="0.25">
      <c r="A8" s="18">
        <v>5</v>
      </c>
      <c r="B8" s="17" t="s">
        <v>51</v>
      </c>
      <c r="C8" s="64">
        <f>50/3.6</f>
        <v>13.888888888888889</v>
      </c>
      <c r="D8" s="64">
        <f>65/3.6</f>
        <v>18.055555555555554</v>
      </c>
      <c r="E8" s="13"/>
      <c r="F8" s="13">
        <v>0.8</v>
      </c>
      <c r="G8" s="13">
        <v>1.5</v>
      </c>
      <c r="H8" s="13">
        <v>3</v>
      </c>
      <c r="I8" s="13"/>
      <c r="J8" s="13"/>
      <c r="K8" s="13"/>
      <c r="L8" s="13"/>
      <c r="M8" s="14"/>
    </row>
    <row r="9" spans="1:13" x14ac:dyDescent="0.25">
      <c r="A9" s="18">
        <v>6</v>
      </c>
      <c r="B9" s="17" t="s">
        <v>52</v>
      </c>
      <c r="C9" s="64">
        <f>95/3.6</f>
        <v>26.388888888888889</v>
      </c>
      <c r="D9" s="64">
        <f>75/3.6</f>
        <v>20.833333333333332</v>
      </c>
      <c r="E9" s="13"/>
      <c r="F9" s="13">
        <v>0.8</v>
      </c>
      <c r="G9" s="13">
        <v>1.5</v>
      </c>
      <c r="H9" s="13">
        <v>3</v>
      </c>
      <c r="I9" s="13"/>
      <c r="J9" s="13"/>
      <c r="K9" s="13"/>
      <c r="L9" s="13"/>
      <c r="M9" s="14"/>
    </row>
    <row r="10" spans="1:13" x14ac:dyDescent="0.25">
      <c r="A10" s="18">
        <v>7</v>
      </c>
      <c r="B10" s="17" t="s">
        <v>53</v>
      </c>
      <c r="C10" s="64">
        <f>95/3.6</f>
        <v>26.388888888888889</v>
      </c>
      <c r="D10" s="64">
        <f>75/3.6</f>
        <v>20.833333333333332</v>
      </c>
      <c r="E10" s="13"/>
      <c r="F10" s="13">
        <v>0.8</v>
      </c>
      <c r="G10" s="13">
        <v>1.5</v>
      </c>
      <c r="H10" s="13">
        <v>3</v>
      </c>
      <c r="I10" s="13"/>
      <c r="J10" s="13"/>
      <c r="K10" s="13"/>
      <c r="L10" s="13"/>
      <c r="M10" s="14"/>
    </row>
    <row r="11" spans="1:13" x14ac:dyDescent="0.25">
      <c r="A11" s="18">
        <v>8</v>
      </c>
      <c r="B11" s="17" t="s">
        <v>54</v>
      </c>
      <c r="C11" s="64">
        <f>80/3.6</f>
        <v>22.222222222222221</v>
      </c>
      <c r="D11" s="64">
        <f>80/3.6</f>
        <v>22.222222222222221</v>
      </c>
      <c r="E11" s="13"/>
      <c r="F11" s="13">
        <v>0.8</v>
      </c>
      <c r="G11" s="13">
        <v>1.5</v>
      </c>
      <c r="H11" s="13">
        <v>3</v>
      </c>
      <c r="I11" s="13"/>
      <c r="J11" s="13"/>
      <c r="K11" s="13"/>
      <c r="L11" s="13"/>
      <c r="M11" s="14"/>
    </row>
    <row r="12" spans="1:13" x14ac:dyDescent="0.25">
      <c r="A12" s="18">
        <v>9</v>
      </c>
      <c r="B12" s="17" t="s">
        <v>55</v>
      </c>
      <c r="C12" s="64">
        <f>60/3.6</f>
        <v>16.666666666666668</v>
      </c>
      <c r="D12" s="64">
        <f>70/3.6</f>
        <v>19.444444444444443</v>
      </c>
      <c r="E12" s="13"/>
      <c r="F12" s="13">
        <v>0.8</v>
      </c>
      <c r="G12" s="13">
        <v>1.5</v>
      </c>
      <c r="H12" s="13">
        <v>3</v>
      </c>
      <c r="I12" s="13"/>
      <c r="J12" s="13"/>
      <c r="K12" s="13"/>
      <c r="L12" s="13"/>
      <c r="M12" s="14"/>
    </row>
    <row r="13" spans="1:13" x14ac:dyDescent="0.25">
      <c r="A13" s="18">
        <v>10</v>
      </c>
      <c r="B13" s="17" t="s">
        <v>56</v>
      </c>
      <c r="C13" s="64">
        <f>60/3.6</f>
        <v>16.666666666666668</v>
      </c>
      <c r="D13" s="64">
        <f>70/3.6</f>
        <v>19.444444444444443</v>
      </c>
      <c r="E13" s="13"/>
      <c r="F13" s="13">
        <v>0.8</v>
      </c>
      <c r="G13" s="13">
        <v>1.5</v>
      </c>
      <c r="H13" s="13">
        <v>3</v>
      </c>
      <c r="I13" s="13"/>
      <c r="J13" s="13"/>
      <c r="K13" s="13"/>
      <c r="L13" s="13"/>
      <c r="M13" s="14"/>
    </row>
    <row r="14" spans="1:13" x14ac:dyDescent="0.25">
      <c r="A14" s="18">
        <v>11</v>
      </c>
      <c r="B14" s="17" t="s">
        <v>57</v>
      </c>
      <c r="C14" s="64">
        <f>75/3.6</f>
        <v>20.833333333333332</v>
      </c>
      <c r="D14" s="64">
        <f>70/3.6</f>
        <v>19.444444444444443</v>
      </c>
      <c r="E14" s="13"/>
      <c r="F14" s="13">
        <v>0.8</v>
      </c>
      <c r="G14" s="13">
        <v>1.5</v>
      </c>
      <c r="H14" s="13">
        <v>3</v>
      </c>
      <c r="I14" s="13"/>
      <c r="J14" s="13"/>
      <c r="K14" s="13"/>
      <c r="L14" s="13"/>
      <c r="M14" s="14"/>
    </row>
    <row r="15" spans="1:13" x14ac:dyDescent="0.25">
      <c r="A15" s="18">
        <v>12</v>
      </c>
      <c r="B15" s="17" t="s">
        <v>58</v>
      </c>
      <c r="C15" s="64">
        <f>70/3.6</f>
        <v>19.444444444444443</v>
      </c>
      <c r="D15" s="64">
        <f>90/3.6</f>
        <v>25</v>
      </c>
      <c r="E15" s="13"/>
      <c r="F15" s="13">
        <v>0.8</v>
      </c>
      <c r="G15" s="13">
        <v>1.5</v>
      </c>
      <c r="H15" s="13">
        <v>3</v>
      </c>
      <c r="I15" s="13"/>
      <c r="J15" s="13"/>
      <c r="K15" s="13"/>
      <c r="L15" s="13"/>
      <c r="M15" s="14"/>
    </row>
    <row r="16" spans="1:13" x14ac:dyDescent="0.25">
      <c r="A16" s="13" t="s">
        <v>178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4"/>
    </row>
    <row r="17" spans="1:13" x14ac:dyDescent="0.25">
      <c r="A17" s="12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4"/>
    </row>
    <row r="18" spans="1:13" ht="18.75" x14ac:dyDescent="0.35">
      <c r="A18" s="13" t="s">
        <v>69</v>
      </c>
      <c r="B18" s="66"/>
      <c r="C18" s="66" t="e">
        <f>INDEX(C4:D15,MATCH(Beratungsbericht!D20,B4:B15,0),MATCH(A18,C3:D3,0))</f>
        <v>#N/A</v>
      </c>
      <c r="D18" s="13" t="s">
        <v>72</v>
      </c>
      <c r="E18" s="13"/>
      <c r="F18" s="13"/>
      <c r="G18" s="13"/>
      <c r="H18" s="13"/>
      <c r="I18" s="13"/>
      <c r="J18" s="13"/>
      <c r="K18" s="13"/>
      <c r="L18" s="13"/>
      <c r="M18" s="14"/>
    </row>
    <row r="19" spans="1:13" ht="18.75" x14ac:dyDescent="0.35">
      <c r="A19" s="13" t="s">
        <v>70</v>
      </c>
      <c r="B19" s="66"/>
      <c r="C19" s="66" t="e">
        <f>INDEX(C4:D15,MATCH(Beratungsbericht!D20,B4:B15,0),MATCH(A19,C3:D3,0))</f>
        <v>#N/A</v>
      </c>
      <c r="D19" s="13" t="s">
        <v>72</v>
      </c>
      <c r="E19" s="13"/>
      <c r="F19" s="13"/>
      <c r="G19" s="13"/>
      <c r="H19" s="13"/>
      <c r="I19" s="13"/>
      <c r="J19" s="13"/>
      <c r="K19" s="13"/>
      <c r="L19" s="13"/>
      <c r="M19" s="14"/>
    </row>
    <row r="20" spans="1:13" ht="18" x14ac:dyDescent="0.35">
      <c r="A20" s="13" t="s">
        <v>71</v>
      </c>
      <c r="B20" s="13"/>
      <c r="C20" s="13" t="e">
        <f>INDEX(F4:H15,MATCH(Beratungsbericht!D20,B4:B15,0),MATCH(Beratungsbericht!D21,F3:H3,0))</f>
        <v>#N/A</v>
      </c>
      <c r="D20" s="13" t="s">
        <v>73</v>
      </c>
      <c r="E20" s="13"/>
      <c r="F20" s="13"/>
      <c r="G20" s="13"/>
      <c r="H20" s="13"/>
      <c r="I20" s="13"/>
      <c r="J20" s="13"/>
      <c r="K20" s="13"/>
      <c r="L20" s="13"/>
      <c r="M20" s="14"/>
    </row>
    <row r="21" spans="1:13" ht="18" x14ac:dyDescent="0.35">
      <c r="A21" s="13" t="s">
        <v>75</v>
      </c>
      <c r="B21" s="13"/>
      <c r="C21" s="13">
        <f>INDEX(M4:M6,MATCH(Beratungsbericht!D22,K4:K6,0))</f>
        <v>9.9</v>
      </c>
      <c r="D21" s="13" t="s">
        <v>74</v>
      </c>
      <c r="E21" s="13"/>
      <c r="F21" s="13"/>
      <c r="G21" s="13"/>
      <c r="H21" s="13"/>
      <c r="I21" s="13"/>
      <c r="J21" s="13"/>
      <c r="K21" s="13"/>
      <c r="L21" s="13"/>
      <c r="M21" s="14"/>
    </row>
    <row r="22" spans="1:13" ht="18" x14ac:dyDescent="0.35">
      <c r="A22" s="13" t="s">
        <v>76</v>
      </c>
      <c r="B22" s="65"/>
      <c r="C22" s="65">
        <f>1+((8.5-C21)*0.08)</f>
        <v>0.88800000000000001</v>
      </c>
      <c r="D22" s="13"/>
      <c r="E22" s="13"/>
      <c r="F22" s="13"/>
      <c r="G22" s="13"/>
      <c r="H22" s="13"/>
      <c r="I22" s="13"/>
      <c r="J22" s="13"/>
      <c r="K22" s="13"/>
      <c r="L22" s="13"/>
      <c r="M22" s="14"/>
    </row>
    <row r="23" spans="1:13" ht="18" x14ac:dyDescent="0.25">
      <c r="A23" s="68" t="s">
        <v>180</v>
      </c>
      <c r="B23" s="69"/>
      <c r="C23" s="70" t="e">
        <f>(C18+C19*C20)*C22</f>
        <v>#N/A</v>
      </c>
      <c r="D23" s="69" t="s">
        <v>150</v>
      </c>
      <c r="E23" s="13" t="s">
        <v>181</v>
      </c>
      <c r="F23" s="13"/>
      <c r="G23" s="13"/>
      <c r="H23" s="13"/>
      <c r="I23" s="13"/>
      <c r="J23" s="13"/>
      <c r="K23" s="13"/>
      <c r="L23" s="13"/>
      <c r="M23" s="14"/>
    </row>
    <row r="24" spans="1:13" ht="18" x14ac:dyDescent="0.25">
      <c r="A24" s="67" t="s">
        <v>179</v>
      </c>
      <c r="B24" s="26"/>
      <c r="C24" s="27" t="e">
        <f>1.2*0.8*C23/(0.9*0.95)</f>
        <v>#N/A</v>
      </c>
      <c r="D24" s="26" t="s">
        <v>150</v>
      </c>
      <c r="E24" s="15" t="s">
        <v>182</v>
      </c>
      <c r="F24" s="15"/>
      <c r="G24" s="15"/>
      <c r="H24" s="15"/>
      <c r="I24" s="15"/>
      <c r="J24" s="15"/>
      <c r="K24" s="15"/>
      <c r="L24" s="15"/>
      <c r="M24" s="16"/>
    </row>
  </sheetData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/>
  <dimension ref="A1:P47"/>
  <sheetViews>
    <sheetView topLeftCell="A16" zoomScale="85" zoomScaleNormal="85" workbookViewId="0">
      <selection activeCell="C10" sqref="C10:D10"/>
    </sheetView>
  </sheetViews>
  <sheetFormatPr baseColWidth="10" defaultRowHeight="15" x14ac:dyDescent="0.25"/>
  <cols>
    <col min="1" max="1" width="29.85546875" customWidth="1"/>
    <col min="2" max="2" width="17" customWidth="1"/>
    <col min="3" max="3" width="47.42578125" customWidth="1"/>
    <col min="4" max="6" width="11.42578125" customWidth="1"/>
    <col min="7" max="7" width="10.85546875" customWidth="1"/>
    <col min="8" max="9" width="10.85546875" style="5" customWidth="1"/>
    <col min="10" max="26" width="10.85546875" customWidth="1"/>
  </cols>
  <sheetData>
    <row r="1" spans="1:16" ht="20.25" customHeight="1" x14ac:dyDescent="0.25"/>
    <row r="2" spans="1:16" ht="20.25" customHeight="1" x14ac:dyDescent="0.25">
      <c r="G2" s="2" t="s">
        <v>41</v>
      </c>
      <c r="H2" s="2"/>
      <c r="I2" s="2"/>
    </row>
    <row r="3" spans="1:16" s="1" customFormat="1" ht="90" customHeight="1" x14ac:dyDescent="0.25">
      <c r="G3" s="3"/>
      <c r="H3" s="4" t="s">
        <v>40</v>
      </c>
      <c r="I3" s="4" t="s">
        <v>42</v>
      </c>
    </row>
    <row r="4" spans="1:16" ht="20.25" customHeight="1" x14ac:dyDescent="0.25">
      <c r="A4" t="s">
        <v>44</v>
      </c>
      <c r="B4" s="6" t="e">
        <f>Beratungsbericht!D42</f>
        <v>#DIV/0!</v>
      </c>
      <c r="C4" t="s">
        <v>45</v>
      </c>
      <c r="G4" s="2" t="s">
        <v>34</v>
      </c>
      <c r="H4" s="22"/>
      <c r="I4" s="22" t="e">
        <f>Heizwärmebedarf!C24/2</f>
        <v>#N/A</v>
      </c>
    </row>
    <row r="5" spans="1:16" ht="20.25" customHeight="1" x14ac:dyDescent="0.25">
      <c r="A5" t="s">
        <v>151</v>
      </c>
      <c r="B5" t="e">
        <f>IF(B4&lt;I4,13,IF(B4&lt;I5,14,IF(B4&lt;I6,15,IF(B4&lt;I7,16,IF(B4&lt;I8,17,IF(B4&lt;I9,18,19))))))</f>
        <v>#DIV/0!</v>
      </c>
      <c r="G5" s="2" t="s">
        <v>35</v>
      </c>
      <c r="H5" s="22" t="e">
        <f>I4</f>
        <v>#N/A</v>
      </c>
      <c r="I5" s="22" t="e">
        <f>Heizwärmebedarf!C24</f>
        <v>#N/A</v>
      </c>
      <c r="M5" s="6"/>
      <c r="P5" s="8"/>
    </row>
    <row r="6" spans="1:16" ht="20.25" customHeight="1" x14ac:dyDescent="0.25">
      <c r="A6" s="5" t="s">
        <v>46</v>
      </c>
      <c r="B6" s="8" t="e">
        <f ca="1">INDIRECT("A"&amp;B5)</f>
        <v>#DIV/0!</v>
      </c>
      <c r="G6" s="2" t="s">
        <v>36</v>
      </c>
      <c r="H6" s="22" t="e">
        <f t="shared" ref="H6:H10" si="0">I5</f>
        <v>#N/A</v>
      </c>
      <c r="I6" s="22" t="e">
        <f>Heizwärmebedarf!C24*1.5</f>
        <v>#N/A</v>
      </c>
    </row>
    <row r="7" spans="1:16" ht="20.25" customHeight="1" x14ac:dyDescent="0.25">
      <c r="A7" s="5" t="s">
        <v>94</v>
      </c>
      <c r="B7" s="362" t="e">
        <f ca="1">INDIRECT("C"&amp;B5)</f>
        <v>#DIV/0!</v>
      </c>
      <c r="C7" s="362"/>
      <c r="G7" s="2" t="s">
        <v>37</v>
      </c>
      <c r="H7" s="22" t="e">
        <f t="shared" si="0"/>
        <v>#N/A</v>
      </c>
      <c r="I7" s="22" t="e">
        <f>Heizwärmebedarf!C24*2</f>
        <v>#N/A</v>
      </c>
    </row>
    <row r="8" spans="1:16" ht="20.25" customHeight="1" x14ac:dyDescent="0.25">
      <c r="B8" s="362"/>
      <c r="C8" s="362"/>
      <c r="G8" s="2" t="s">
        <v>38</v>
      </c>
      <c r="H8" s="22" t="e">
        <f t="shared" si="0"/>
        <v>#N/A</v>
      </c>
      <c r="I8" s="22" t="e">
        <f>Heizwärmebedarf!C24*2.5</f>
        <v>#N/A</v>
      </c>
    </row>
    <row r="9" spans="1:16" ht="20.25" customHeight="1" x14ac:dyDescent="0.25">
      <c r="G9" s="2" t="s">
        <v>39</v>
      </c>
      <c r="H9" s="22" t="e">
        <f t="shared" si="0"/>
        <v>#N/A</v>
      </c>
      <c r="I9" s="22" t="e">
        <f>Heizwärmebedarf!C24*3</f>
        <v>#N/A</v>
      </c>
    </row>
    <row r="10" spans="1:16" ht="20.25" customHeight="1" x14ac:dyDescent="0.25">
      <c r="G10" s="2" t="s">
        <v>43</v>
      </c>
      <c r="H10" s="22" t="e">
        <f t="shared" si="0"/>
        <v>#N/A</v>
      </c>
      <c r="I10" s="22"/>
    </row>
    <row r="11" spans="1:16" ht="20.25" customHeight="1" x14ac:dyDescent="0.25">
      <c r="D11" s="5"/>
      <c r="E11" s="5"/>
      <c r="F11" s="5"/>
    </row>
    <row r="12" spans="1:16" ht="20.25" customHeight="1" x14ac:dyDescent="0.25">
      <c r="D12" s="5"/>
      <c r="E12" s="5"/>
      <c r="F12" s="5"/>
    </row>
    <row r="13" spans="1:16" ht="60" customHeight="1" x14ac:dyDescent="0.5">
      <c r="A13" s="7" t="s">
        <v>34</v>
      </c>
      <c r="C13" s="1" t="s">
        <v>106</v>
      </c>
    </row>
    <row r="14" spans="1:16" ht="60" customHeight="1" x14ac:dyDescent="0.5">
      <c r="A14" s="7" t="s">
        <v>35</v>
      </c>
      <c r="C14" s="1" t="s">
        <v>166</v>
      </c>
    </row>
    <row r="15" spans="1:16" ht="60" customHeight="1" x14ac:dyDescent="0.5">
      <c r="A15" s="7" t="s">
        <v>36</v>
      </c>
      <c r="C15" s="1" t="s">
        <v>91</v>
      </c>
    </row>
    <row r="16" spans="1:16" ht="60" customHeight="1" x14ac:dyDescent="0.5">
      <c r="A16" s="7" t="s">
        <v>37</v>
      </c>
      <c r="C16" s="1" t="s">
        <v>134</v>
      </c>
    </row>
    <row r="17" spans="1:3" ht="60" customHeight="1" x14ac:dyDescent="0.5">
      <c r="A17" s="7" t="s">
        <v>38</v>
      </c>
      <c r="C17" s="1" t="s">
        <v>92</v>
      </c>
    </row>
    <row r="18" spans="1:3" ht="60" customHeight="1" x14ac:dyDescent="0.5">
      <c r="A18" s="7" t="s">
        <v>39</v>
      </c>
      <c r="C18" s="1" t="s">
        <v>107</v>
      </c>
    </row>
    <row r="19" spans="1:3" ht="60" customHeight="1" x14ac:dyDescent="0.5">
      <c r="A19" s="7" t="s">
        <v>43</v>
      </c>
      <c r="C19" s="1" t="s">
        <v>93</v>
      </c>
    </row>
    <row r="20" spans="1:3" ht="60" customHeight="1" x14ac:dyDescent="0.25"/>
    <row r="21" spans="1:3" ht="60" customHeight="1" x14ac:dyDescent="0.25"/>
    <row r="22" spans="1:3" ht="60" customHeight="1" x14ac:dyDescent="0.25"/>
    <row r="23" spans="1:3" ht="60" customHeight="1" x14ac:dyDescent="0.25"/>
    <row r="24" spans="1:3" ht="60" customHeight="1" x14ac:dyDescent="0.25"/>
    <row r="25" spans="1:3" ht="60" customHeight="1" x14ac:dyDescent="0.25"/>
    <row r="26" spans="1:3" ht="60" customHeight="1" x14ac:dyDescent="0.25"/>
    <row r="27" spans="1:3" ht="60" customHeight="1" x14ac:dyDescent="0.25"/>
    <row r="28" spans="1:3" ht="60" customHeight="1" x14ac:dyDescent="0.25"/>
    <row r="29" spans="1:3" ht="60" customHeight="1" x14ac:dyDescent="0.25"/>
    <row r="30" spans="1:3" ht="60" customHeight="1" x14ac:dyDescent="0.25"/>
    <row r="31" spans="1:3" ht="60" customHeight="1" x14ac:dyDescent="0.25"/>
    <row r="32" spans="1:3" ht="60" customHeight="1" x14ac:dyDescent="0.25"/>
    <row r="33" ht="60" customHeight="1" x14ac:dyDescent="0.25"/>
    <row r="34" ht="60" customHeight="1" x14ac:dyDescent="0.25"/>
    <row r="35" ht="60" customHeight="1" x14ac:dyDescent="0.25"/>
    <row r="36" ht="60" customHeight="1" x14ac:dyDescent="0.25"/>
    <row r="37" ht="60" customHeight="1" x14ac:dyDescent="0.25"/>
    <row r="38" ht="60" customHeight="1" x14ac:dyDescent="0.25"/>
    <row r="39" ht="60" customHeight="1" x14ac:dyDescent="0.25"/>
    <row r="40" ht="60" customHeight="1" x14ac:dyDescent="0.25"/>
    <row r="41" ht="60" customHeight="1" x14ac:dyDescent="0.25"/>
    <row r="42" ht="60" customHeight="1" x14ac:dyDescent="0.25"/>
    <row r="43" ht="60" customHeight="1" x14ac:dyDescent="0.25"/>
    <row r="44" ht="60" customHeight="1" x14ac:dyDescent="0.25"/>
    <row r="45" ht="60" customHeight="1" x14ac:dyDescent="0.25"/>
    <row r="46" ht="60" customHeight="1" x14ac:dyDescent="0.25"/>
    <row r="47" ht="60" customHeight="1" x14ac:dyDescent="0.25"/>
  </sheetData>
  <mergeCells count="1">
    <mergeCell ref="B7:C8"/>
  </mergeCells>
  <pageMargins left="0.7" right="0.7" top="0.78740157499999996" bottom="0.78740157499999996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2</vt:i4>
      </vt:variant>
    </vt:vector>
  </HeadingPairs>
  <TitlesOfParts>
    <vt:vector size="8" baseType="lpstr">
      <vt:lpstr>Beratungsbericht</vt:lpstr>
      <vt:lpstr>Warmwassererzegung</vt:lpstr>
      <vt:lpstr>Auswahlfelder</vt:lpstr>
      <vt:lpstr>GWR</vt:lpstr>
      <vt:lpstr>Heizwärmebedarf</vt:lpstr>
      <vt:lpstr>Klassierung</vt:lpstr>
      <vt:lpstr>Warmwassereerzeugung</vt:lpstr>
      <vt:lpstr>Warmwassererzeugung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Imholz Martin</dc:creator>
  <cp:lastModifiedBy>Imholz Martin</cp:lastModifiedBy>
  <dcterms:created xsi:type="dcterms:W3CDTF">2015-06-05T18:17:20Z</dcterms:created>
  <dcterms:modified xsi:type="dcterms:W3CDTF">2024-01-08T08:04:14Z</dcterms:modified>
</cp:coreProperties>
</file>