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FD\Steuern\B54 Quellensteuer\Tagesgeschäft Quellensteuern\Dateien pro 2024\"/>
    </mc:Choice>
  </mc:AlternateContent>
  <xr:revisionPtr revIDLastSave="0" documentId="8_{7F59C422-4400-41FF-99E8-6BA2955DC53C}" xr6:coauthVersionLast="47" xr6:coauthVersionMax="47" xr10:uidLastSave="{00000000-0000-0000-0000-000000000000}"/>
  <bookViews>
    <workbookView xWindow="38280" yWindow="-120" windowWidth="38640" windowHeight="21120" tabRatio="283" firstSheet="7" activeTab="14" xr2:uid="{00000000-000D-0000-FFFF-FFFF00000000}"/>
  </bookViews>
  <sheets>
    <sheet name="2011" sheetId="10" r:id="rId1"/>
    <sheet name="2012" sheetId="11" r:id="rId2"/>
    <sheet name="2013" sheetId="7" r:id="rId3"/>
    <sheet name="2014" sheetId="9" r:id="rId4"/>
    <sheet name="2015" sheetId="12" r:id="rId5"/>
    <sheet name="2016" sheetId="13" r:id="rId6"/>
    <sheet name="2017" sheetId="14" r:id="rId7"/>
    <sheet name="2018" sheetId="15" r:id="rId8"/>
    <sheet name="2019" sheetId="16" r:id="rId9"/>
    <sheet name="2020" sheetId="17" r:id="rId10"/>
    <sheet name="2021" sheetId="18" r:id="rId11"/>
    <sheet name="2022" sheetId="20" r:id="rId12"/>
    <sheet name="2023" sheetId="21" r:id="rId13"/>
    <sheet name="2024" sheetId="24" r:id="rId14"/>
    <sheet name="2025" sheetId="26" r:id="rId15"/>
    <sheet name="Var21" sheetId="19" state="hidden" r:id="rId16"/>
    <sheet name="Var22" sheetId="23" state="hidden" r:id="rId17"/>
    <sheet name="Var23" sheetId="22" state="hidden" r:id="rId18"/>
    <sheet name="Var24" sheetId="25" state="hidden" r:id="rId19"/>
    <sheet name="Var25" sheetId="27" state="hidden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7" l="1"/>
  <c r="F17" i="27"/>
  <c r="A39" i="26"/>
  <c r="F27" i="26"/>
  <c r="F26" i="26"/>
  <c r="F32" i="25"/>
  <c r="F17" i="25"/>
  <c r="A20" i="27" l="1"/>
  <c r="A21" i="27" s="1"/>
  <c r="F21" i="27" s="1"/>
  <c r="A35" i="27"/>
  <c r="A20" i="25"/>
  <c r="A35" i="25"/>
  <c r="A36" i="25"/>
  <c r="F36" i="25" s="1"/>
  <c r="F20" i="27" l="1"/>
  <c r="A36" i="27"/>
  <c r="F35" i="27"/>
  <c r="A22" i="27"/>
  <c r="F22" i="27" s="1"/>
  <c r="A37" i="25"/>
  <c r="F37" i="25" s="1"/>
  <c r="F35" i="25"/>
  <c r="A38" i="25"/>
  <c r="F38" i="25" s="1"/>
  <c r="A21" i="25"/>
  <c r="F20" i="25"/>
  <c r="F36" i="27" l="1"/>
  <c r="A37" i="27"/>
  <c r="F37" i="27" s="1"/>
  <c r="A23" i="27"/>
  <c r="A22" i="25"/>
  <c r="F22" i="25" s="1"/>
  <c r="A39" i="25"/>
  <c r="F39" i="25" s="1"/>
  <c r="F21" i="25"/>
  <c r="A23" i="25"/>
  <c r="F23" i="25" s="1"/>
  <c r="F23" i="27" l="1"/>
  <c r="A38" i="27"/>
  <c r="F38" i="27" s="1"/>
  <c r="A24" i="27"/>
  <c r="F24" i="27" s="1"/>
  <c r="A24" i="25"/>
  <c r="F24" i="25" s="1"/>
  <c r="A40" i="25"/>
  <c r="A25" i="25"/>
  <c r="F25" i="25" s="1"/>
  <c r="A25" i="27" l="1"/>
  <c r="F25" i="27" s="1"/>
  <c r="A39" i="27"/>
  <c r="F40" i="25"/>
  <c r="A41" i="25"/>
  <c r="F41" i="25" s="1"/>
  <c r="A26" i="25"/>
  <c r="F26" i="25" s="1"/>
  <c r="F39" i="27" l="1"/>
  <c r="A40" i="27"/>
  <c r="F40" i="27" s="1"/>
  <c r="A26" i="27"/>
  <c r="A42" i="25"/>
  <c r="F42" i="25" s="1"/>
  <c r="F44" i="25" s="1"/>
  <c r="A27" i="25"/>
  <c r="F27" i="25" s="1"/>
  <c r="F29" i="25" s="1"/>
  <c r="F25" i="24" s="1"/>
  <c r="C25" i="24" s="1"/>
  <c r="F26" i="27" l="1"/>
  <c r="A27" i="27"/>
  <c r="F27" i="27" s="1"/>
  <c r="A41" i="27"/>
  <c r="F41" i="27" s="1"/>
  <c r="A39" i="24"/>
  <c r="F27" i="24"/>
  <c r="F26" i="24"/>
  <c r="F32" i="23"/>
  <c r="F17" i="23"/>
  <c r="F32" i="22"/>
  <c r="F17" i="22"/>
  <c r="A39" i="21"/>
  <c r="F27" i="21"/>
  <c r="F26" i="21"/>
  <c r="A42" i="27" l="1"/>
  <c r="F42" i="27" s="1"/>
  <c r="F44" i="27" s="1"/>
  <c r="F29" i="27"/>
  <c r="F28" i="24"/>
  <c r="F29" i="24" s="1"/>
  <c r="F31" i="24" s="1"/>
  <c r="A20" i="23"/>
  <c r="A35" i="23"/>
  <c r="F35" i="23" s="1"/>
  <c r="A35" i="22"/>
  <c r="F35" i="22" s="1"/>
  <c r="A20" i="22"/>
  <c r="A41" i="20"/>
  <c r="F29" i="20"/>
  <c r="F28" i="20"/>
  <c r="F27" i="20"/>
  <c r="F25" i="26" l="1"/>
  <c r="C25" i="26" s="1"/>
  <c r="A36" i="23"/>
  <c r="F20" i="23"/>
  <c r="A21" i="23"/>
  <c r="F21" i="23" s="1"/>
  <c r="F20" i="22"/>
  <c r="A21" i="22"/>
  <c r="A36" i="22"/>
  <c r="F29" i="18"/>
  <c r="F32" i="19"/>
  <c r="A35" i="19" s="1"/>
  <c r="F17" i="19"/>
  <c r="A41" i="18"/>
  <c r="F28" i="18"/>
  <c r="F27" i="18"/>
  <c r="F28" i="26" l="1"/>
  <c r="F29" i="26" s="1"/>
  <c r="F31" i="26" s="1"/>
  <c r="A22" i="23"/>
  <c r="F22" i="23" s="1"/>
  <c r="F36" i="23"/>
  <c r="A37" i="23"/>
  <c r="A23" i="23"/>
  <c r="F36" i="22"/>
  <c r="A37" i="22"/>
  <c r="F21" i="22"/>
  <c r="A22" i="22"/>
  <c r="F35" i="19"/>
  <c r="A20" i="19"/>
  <c r="F20" i="19" s="1"/>
  <c r="A36" i="19"/>
  <c r="F36" i="19" s="1"/>
  <c r="A44" i="17"/>
  <c r="A29" i="17"/>
  <c r="F29" i="17" s="1"/>
  <c r="F19" i="17"/>
  <c r="F18" i="17"/>
  <c r="F17" i="17"/>
  <c r="F37" i="23" l="1"/>
  <c r="A38" i="23"/>
  <c r="A39" i="23"/>
  <c r="F39" i="23" s="1"/>
  <c r="F23" i="23"/>
  <c r="A24" i="23"/>
  <c r="F24" i="23" s="1"/>
  <c r="F37" i="22"/>
  <c r="A38" i="22"/>
  <c r="F38" i="22" s="1"/>
  <c r="F22" i="22"/>
  <c r="A23" i="22"/>
  <c r="A30" i="17"/>
  <c r="A21" i="19"/>
  <c r="F21" i="19" s="1"/>
  <c r="A37" i="19"/>
  <c r="A38" i="19"/>
  <c r="F38" i="19" s="1"/>
  <c r="F30" i="17"/>
  <c r="A31" i="17"/>
  <c r="A44" i="16"/>
  <c r="A36" i="16"/>
  <c r="F36" i="16" s="1"/>
  <c r="A29" i="16"/>
  <c r="F19" i="16"/>
  <c r="F18" i="16"/>
  <c r="F17" i="16"/>
  <c r="A25" i="23" l="1"/>
  <c r="F25" i="23" s="1"/>
  <c r="A40" i="23"/>
  <c r="F38" i="23"/>
  <c r="A39" i="22"/>
  <c r="A40" i="22" s="1"/>
  <c r="F40" i="22" s="1"/>
  <c r="F23" i="22"/>
  <c r="A24" i="22"/>
  <c r="F37" i="19"/>
  <c r="A22" i="19"/>
  <c r="A39" i="19"/>
  <c r="F39" i="19" s="1"/>
  <c r="F31" i="17"/>
  <c r="A32" i="17"/>
  <c r="F29" i="16"/>
  <c r="A30" i="16"/>
  <c r="F30" i="16" s="1"/>
  <c r="A44" i="15"/>
  <c r="A36" i="15"/>
  <c r="F36" i="15" s="1"/>
  <c r="A29" i="15"/>
  <c r="F19" i="15"/>
  <c r="F18" i="15"/>
  <c r="F17" i="15"/>
  <c r="A27" i="23" l="1"/>
  <c r="F27" i="23" s="1"/>
  <c r="F40" i="23"/>
  <c r="A41" i="23"/>
  <c r="F41" i="23" s="1"/>
  <c r="A26" i="23"/>
  <c r="F26" i="23" s="1"/>
  <c r="F24" i="22"/>
  <c r="F39" i="22"/>
  <c r="A25" i="22"/>
  <c r="A41" i="22"/>
  <c r="F41" i="22" s="1"/>
  <c r="A40" i="19"/>
  <c r="F40" i="19" s="1"/>
  <c r="A23" i="19"/>
  <c r="F23" i="19" s="1"/>
  <c r="F22" i="19"/>
  <c r="A41" i="19"/>
  <c r="F32" i="17"/>
  <c r="A33" i="17"/>
  <c r="A31" i="16"/>
  <c r="A31" i="15"/>
  <c r="F31" i="15" s="1"/>
  <c r="F29" i="15"/>
  <c r="A30" i="15"/>
  <c r="F30" i="15" s="1"/>
  <c r="A44" i="14"/>
  <c r="A36" i="14"/>
  <c r="F36" i="14" s="1"/>
  <c r="A29" i="14"/>
  <c r="F29" i="14" s="1"/>
  <c r="F19" i="14"/>
  <c r="F18" i="14"/>
  <c r="F17" i="14"/>
  <c r="F29" i="23" l="1"/>
  <c r="F26" i="20" s="1"/>
  <c r="A42" i="23"/>
  <c r="F42" i="23" s="1"/>
  <c r="F44" i="23" s="1"/>
  <c r="A42" i="22"/>
  <c r="F42" i="22" s="1"/>
  <c r="F44" i="22" s="1"/>
  <c r="F25" i="22"/>
  <c r="A26" i="22"/>
  <c r="A24" i="19"/>
  <c r="F41" i="19"/>
  <c r="A42" i="19"/>
  <c r="F42" i="19" s="1"/>
  <c r="F33" i="17"/>
  <c r="A34" i="17"/>
  <c r="F34" i="17" s="1"/>
  <c r="F31" i="16"/>
  <c r="A32" i="16"/>
  <c r="F32" i="16" s="1"/>
  <c r="A30" i="14"/>
  <c r="F30" i="14" s="1"/>
  <c r="A32" i="15"/>
  <c r="F32" i="15" s="1"/>
  <c r="A44" i="13"/>
  <c r="A36" i="13"/>
  <c r="F36" i="13" s="1"/>
  <c r="A29" i="13"/>
  <c r="F19" i="13"/>
  <c r="F18" i="13"/>
  <c r="F17" i="13"/>
  <c r="A33" i="15" l="1"/>
  <c r="F33" i="15" s="1"/>
  <c r="F26" i="22"/>
  <c r="A27" i="22"/>
  <c r="F27" i="22" s="1"/>
  <c r="F24" i="19"/>
  <c r="A25" i="19"/>
  <c r="F25" i="19" s="1"/>
  <c r="F44" i="19"/>
  <c r="A35" i="17"/>
  <c r="F35" i="17" s="1"/>
  <c r="A36" i="17"/>
  <c r="F36" i="17" s="1"/>
  <c r="A33" i="16"/>
  <c r="F33" i="16" s="1"/>
  <c r="A34" i="16"/>
  <c r="F34" i="16" s="1"/>
  <c r="A31" i="14"/>
  <c r="F31" i="14" s="1"/>
  <c r="A34" i="15"/>
  <c r="F34" i="15" s="1"/>
  <c r="F29" i="13"/>
  <c r="A30" i="13"/>
  <c r="F30" i="13" s="1"/>
  <c r="A44" i="12"/>
  <c r="A36" i="12"/>
  <c r="F36" i="12" s="1"/>
  <c r="A29" i="12"/>
  <c r="F19" i="12"/>
  <c r="F18" i="12"/>
  <c r="F17" i="12"/>
  <c r="A38" i="17" l="1"/>
  <c r="F38" i="17"/>
  <c r="C38" i="17" s="1"/>
  <c r="F29" i="22"/>
  <c r="F25" i="21" s="1"/>
  <c r="A26" i="19"/>
  <c r="F26" i="19" s="1"/>
  <c r="A35" i="16"/>
  <c r="A32" i="14"/>
  <c r="F32" i="14" s="1"/>
  <c r="A35" i="15"/>
  <c r="F35" i="15" s="1"/>
  <c r="F38" i="15" s="1"/>
  <c r="A31" i="13"/>
  <c r="F29" i="12"/>
  <c r="A30" i="12"/>
  <c r="F30" i="12" s="1"/>
  <c r="F17" i="9"/>
  <c r="F18" i="9"/>
  <c r="F19" i="9"/>
  <c r="F16" i="17" l="1"/>
  <c r="A27" i="19"/>
  <c r="F27" i="19" s="1"/>
  <c r="F29" i="19" s="1"/>
  <c r="F26" i="18" s="1"/>
  <c r="F30" i="18" s="1"/>
  <c r="F31" i="18" s="1"/>
  <c r="F33" i="18" s="1"/>
  <c r="C25" i="21"/>
  <c r="F28" i="21"/>
  <c r="F29" i="21" s="1"/>
  <c r="F31" i="21" s="1"/>
  <c r="F35" i="16"/>
  <c r="F38" i="16" s="1"/>
  <c r="A38" i="16"/>
  <c r="A33" i="14"/>
  <c r="A38" i="15"/>
  <c r="C38" i="15"/>
  <c r="F16" i="15"/>
  <c r="F31" i="13"/>
  <c r="A32" i="13"/>
  <c r="A33" i="13" s="1"/>
  <c r="F33" i="13" s="1"/>
  <c r="A31" i="12"/>
  <c r="F31" i="12" s="1"/>
  <c r="F19" i="7"/>
  <c r="C16" i="17" l="1"/>
  <c r="F20" i="17"/>
  <c r="F21" i="17" s="1"/>
  <c r="F23" i="17" s="1"/>
  <c r="F30" i="20"/>
  <c r="F31" i="20" s="1"/>
  <c r="F33" i="20" s="1"/>
  <c r="C26" i="20"/>
  <c r="C26" i="18"/>
  <c r="C38" i="16"/>
  <c r="F16" i="16"/>
  <c r="F33" i="14"/>
  <c r="A34" i="14"/>
  <c r="F34" i="14" s="1"/>
  <c r="A35" i="14"/>
  <c r="F35" i="14" s="1"/>
  <c r="F38" i="14" s="1"/>
  <c r="F16" i="14" s="1"/>
  <c r="F20" i="15"/>
  <c r="C16" i="15"/>
  <c r="F32" i="13"/>
  <c r="A34" i="13"/>
  <c r="F34" i="13" s="1"/>
  <c r="A32" i="12"/>
  <c r="A33" i="12" s="1"/>
  <c r="A42" i="11"/>
  <c r="A34" i="11"/>
  <c r="F34" i="11" s="1"/>
  <c r="A27" i="11"/>
  <c r="F27" i="11" s="1"/>
  <c r="F18" i="11"/>
  <c r="F17" i="11"/>
  <c r="A42" i="10"/>
  <c r="A34" i="10"/>
  <c r="F34" i="10" s="1"/>
  <c r="A27" i="10"/>
  <c r="A28" i="10" s="1"/>
  <c r="F28" i="10" s="1"/>
  <c r="F19" i="10"/>
  <c r="F18" i="10"/>
  <c r="F17" i="10"/>
  <c r="F20" i="16" l="1"/>
  <c r="C16" i="16"/>
  <c r="A38" i="14"/>
  <c r="C38" i="14"/>
  <c r="F21" i="15"/>
  <c r="F23" i="15" s="1"/>
  <c r="F20" i="14"/>
  <c r="C16" i="14"/>
  <c r="A35" i="13"/>
  <c r="F35" i="13" s="1"/>
  <c r="F38" i="13" s="1"/>
  <c r="F33" i="12"/>
  <c r="A34" i="12"/>
  <c r="F34" i="12" s="1"/>
  <c r="F32" i="12"/>
  <c r="A28" i="11"/>
  <c r="F28" i="11" s="1"/>
  <c r="F27" i="10"/>
  <c r="A29" i="10"/>
  <c r="F29" i="10" s="1"/>
  <c r="A44" i="9"/>
  <c r="A29" i="9"/>
  <c r="F21" i="16" l="1"/>
  <c r="F23" i="16" s="1"/>
  <c r="F21" i="14"/>
  <c r="F23" i="14" s="1"/>
  <c r="C38" i="13"/>
  <c r="F16" i="13"/>
  <c r="A38" i="13"/>
  <c r="A35" i="12"/>
  <c r="F35" i="12" s="1"/>
  <c r="F38" i="12" s="1"/>
  <c r="A29" i="11"/>
  <c r="F29" i="11" s="1"/>
  <c r="A30" i="11"/>
  <c r="F30" i="11" s="1"/>
  <c r="A30" i="10"/>
  <c r="F30" i="10" s="1"/>
  <c r="F29" i="9"/>
  <c r="A30" i="9"/>
  <c r="F30" i="9" s="1"/>
  <c r="A42" i="7"/>
  <c r="A27" i="7"/>
  <c r="A28" i="7" s="1"/>
  <c r="F28" i="7" s="1"/>
  <c r="F18" i="7"/>
  <c r="F17" i="7"/>
  <c r="C16" i="13" l="1"/>
  <c r="F20" i="13"/>
  <c r="C38" i="12"/>
  <c r="F16" i="12"/>
  <c r="A38" i="12"/>
  <c r="A31" i="10"/>
  <c r="A32" i="10" s="1"/>
  <c r="F32" i="10" s="1"/>
  <c r="A31" i="11"/>
  <c r="A32" i="11" s="1"/>
  <c r="F32" i="11" s="1"/>
  <c r="F31" i="11"/>
  <c r="A31" i="9"/>
  <c r="A32" i="9" s="1"/>
  <c r="F32" i="9" s="1"/>
  <c r="F27" i="7"/>
  <c r="A29" i="7"/>
  <c r="F29" i="7" s="1"/>
  <c r="F21" i="13" l="1"/>
  <c r="F23" i="13" s="1"/>
  <c r="C16" i="12"/>
  <c r="F20" i="12"/>
  <c r="A33" i="10"/>
  <c r="F31" i="10"/>
  <c r="A33" i="11"/>
  <c r="F33" i="11" s="1"/>
  <c r="F36" i="11" s="1"/>
  <c r="F16" i="11" s="1"/>
  <c r="F31" i="9"/>
  <c r="A33" i="9"/>
  <c r="F33" i="9" s="1"/>
  <c r="A30" i="7"/>
  <c r="F30" i="7" s="1"/>
  <c r="F21" i="12" l="1"/>
  <c r="F23" i="12" s="1"/>
  <c r="A34" i="9"/>
  <c r="F34" i="9" s="1"/>
  <c r="A36" i="11"/>
  <c r="F33" i="10"/>
  <c r="F36" i="10" s="1"/>
  <c r="C36" i="10" s="1"/>
  <c r="A36" i="10"/>
  <c r="C36" i="11"/>
  <c r="F21" i="11"/>
  <c r="C16" i="11"/>
  <c r="A31" i="7"/>
  <c r="F31" i="7" s="1"/>
  <c r="A35" i="9" l="1"/>
  <c r="F35" i="9" s="1"/>
  <c r="F16" i="10"/>
  <c r="F21" i="10" s="1"/>
  <c r="C16" i="10"/>
  <c r="A32" i="7"/>
  <c r="F32" i="7" s="1"/>
  <c r="A36" i="9" l="1"/>
  <c r="F36" i="9" s="1"/>
  <c r="F38" i="9" s="1"/>
  <c r="A38" i="9"/>
  <c r="A33" i="7"/>
  <c r="F33" i="7" s="1"/>
  <c r="A34" i="7"/>
  <c r="F34" i="7" s="1"/>
  <c r="C38" i="9" l="1"/>
  <c r="F16" i="9"/>
  <c r="F36" i="7"/>
  <c r="F16" i="7" s="1"/>
  <c r="F21" i="7" s="1"/>
  <c r="A36" i="7"/>
  <c r="F20" i="9" l="1"/>
  <c r="F21" i="9" s="1"/>
  <c r="F23" i="9" s="1"/>
  <c r="C16" i="9"/>
  <c r="C36" i="7"/>
  <c r="C16" i="7"/>
</calcChain>
</file>

<file path=xl/sharedStrings.xml><?xml version="1.0" encoding="utf-8"?>
<sst xmlns="http://schemas.openxmlformats.org/spreadsheetml/2006/main" count="807" uniqueCount="69">
  <si>
    <t>auf den ersten 25'000</t>
  </si>
  <si>
    <t>auf den weiteren 25'000</t>
  </si>
  <si>
    <t>auf den weiteren 750'000</t>
  </si>
  <si>
    <t>über 900'000</t>
  </si>
  <si>
    <t>Bundessteuer</t>
  </si>
  <si>
    <t>Kantonssteuer</t>
  </si>
  <si>
    <t>Gemeindesteuer</t>
  </si>
  <si>
    <t>Kirchensteuer</t>
  </si>
  <si>
    <t>Steuern Total</t>
  </si>
  <si>
    <t>Kapitalleistung</t>
  </si>
  <si>
    <t>Steuerberechnung direkte Bundessteuer</t>
  </si>
  <si>
    <t>Rechtsgrundlage</t>
  </si>
  <si>
    <t>QStV Anhang Art. 3</t>
  </si>
  <si>
    <t>Steuerbetrag</t>
  </si>
  <si>
    <t>Steuersatz</t>
  </si>
  <si>
    <t>Steuerfuss</t>
  </si>
  <si>
    <t>Amt für Steuern</t>
  </si>
  <si>
    <t>Tellsgasse 1</t>
  </si>
  <si>
    <t>6460 Altdorf</t>
  </si>
  <si>
    <t>Quellensteuerberechnung für Kapitalleistungen 2013</t>
  </si>
  <si>
    <t>Art. 110 u. 111 in Verbindung mit Art. 45 StG UR</t>
  </si>
  <si>
    <t>Art. 95 u. 96 DBG in Verbindung mit QStV Anhang Art. 3</t>
  </si>
  <si>
    <t>Quellensteuern</t>
  </si>
  <si>
    <t>aus der 2. oder 3. Säule 3a ohne Wohnsitz oder Aufenthalt in der Schweiz</t>
  </si>
  <si>
    <t>Vorname:</t>
  </si>
  <si>
    <t>Name:</t>
  </si>
  <si>
    <t>Quellensteuerberechnung für Kapitalleistungen 2014</t>
  </si>
  <si>
    <t>Quellensteuerberechnung für Kapitalleistungen 2011</t>
  </si>
  <si>
    <t>Quellensteuerberechnung für Kapitalleistungen 2012</t>
  </si>
  <si>
    <t>Zwischentotal</t>
  </si>
  <si>
    <t>./. Inkassoprovision</t>
  </si>
  <si>
    <t>Kichensteuer:</t>
  </si>
  <si>
    <t>Quellensteuerberechnung für Kapitalleistungen 2015</t>
  </si>
  <si>
    <t>Quellensteuerberechnung für Kapitalleistungen 2016</t>
  </si>
  <si>
    <t>Quellensteuerberechnung für Kapitalleistungen 2017</t>
  </si>
  <si>
    <t>Quellensteuerberechnung für Kapitalleistungen 2018</t>
  </si>
  <si>
    <t>Quellensteuerberechnung für Kapitalleistungen 2019</t>
  </si>
  <si>
    <t>Quellensteuerberechnung für Kapitalleistungen 2020</t>
  </si>
  <si>
    <t xml:space="preserve">Strasse / Nr. </t>
  </si>
  <si>
    <t>PLZ / Ort / Land</t>
  </si>
  <si>
    <t>Geburtsdatum</t>
  </si>
  <si>
    <t>Nationalität/en</t>
  </si>
  <si>
    <t>Zivilstand</t>
  </si>
  <si>
    <t>Konfession</t>
  </si>
  <si>
    <t>andere / keine</t>
  </si>
  <si>
    <t>Berechnung direkte Bundessteuer</t>
  </si>
  <si>
    <t>./. Inkassoprovision (2%, max. Fr. 50)</t>
  </si>
  <si>
    <t xml:space="preserve">Auswahllisten </t>
  </si>
  <si>
    <t>alleinstehende Personen</t>
  </si>
  <si>
    <t>Total</t>
  </si>
  <si>
    <t>verheiratete Personen</t>
  </si>
  <si>
    <t>ledig, geschieden, verwittwet oder getrennt</t>
  </si>
  <si>
    <t>verheiratet oder in eing. Partnerschaft</t>
  </si>
  <si>
    <t>römisch-katholisch oder ev.-ref.</t>
  </si>
  <si>
    <t>Quellensteuerberechnung für Kapitalleistungen 2021</t>
  </si>
  <si>
    <t>auf dem Betrag bis 25'000</t>
  </si>
  <si>
    <t>auf dem Betrag über 25'000 - 50'000</t>
  </si>
  <si>
    <t>auf dem Betrag über 50'000 - 75'000</t>
  </si>
  <si>
    <t>auf dem Betrag über 75'000 - 100'000</t>
  </si>
  <si>
    <t>auf dem Betrag über 100'000 - 125'000</t>
  </si>
  <si>
    <t>auf dem Betrag über 125'000 - 150'000</t>
  </si>
  <si>
    <t>auf dem Betrag über 150'000 - 750'000</t>
  </si>
  <si>
    <t>auf dem Betrag über 150'000 - 900'000</t>
  </si>
  <si>
    <t>auf dem Betrag über 900'000</t>
  </si>
  <si>
    <t>auf dem Betrag über 750'000</t>
  </si>
  <si>
    <t>Quellensteuerberechnung für Kapitalleistungen 2022</t>
  </si>
  <si>
    <t>Quellensteuerberechnung für Kapitalleistungen 2023</t>
  </si>
  <si>
    <t>Quellensteuerberechnung für Kapitalleistungen 2024</t>
  </si>
  <si>
    <t>Quellensteuerberechnung für Kapitalleistungen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</si>
</sst>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_ * #,##0.00000_ ;_ * \-#,##0.000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10" fontId="0" fillId="0" borderId="0" xfId="0" applyNumberFormat="1"/>
    <xf numFmtId="43" fontId="0" fillId="0" borderId="0" xfId="1" applyFont="1"/>
    <xf numFmtId="164" fontId="0" fillId="0" borderId="0" xfId="0" applyNumberFormat="1"/>
    <xf numFmtId="0" fontId="2" fillId="0" borderId="0" xfId="0" applyFont="1"/>
    <xf numFmtId="44" fontId="0" fillId="0" borderId="0" xfId="3" applyFont="1"/>
    <xf numFmtId="44" fontId="2" fillId="0" borderId="0" xfId="3" applyFont="1"/>
    <xf numFmtId="0" fontId="0" fillId="2" borderId="0" xfId="0" applyFill="1"/>
    <xf numFmtId="0" fontId="0" fillId="3" borderId="0" xfId="0" applyFill="1"/>
    <xf numFmtId="0" fontId="3" fillId="4" borderId="0" xfId="0" applyFont="1" applyFill="1"/>
    <xf numFmtId="44" fontId="3" fillId="4" borderId="0" xfId="3" applyFont="1" applyFill="1"/>
    <xf numFmtId="0" fontId="0" fillId="4" borderId="0" xfId="0" applyFill="1"/>
    <xf numFmtId="0" fontId="3" fillId="3" borderId="0" xfId="0" applyFont="1" applyFill="1"/>
    <xf numFmtId="0" fontId="4" fillId="3" borderId="0" xfId="0" applyFont="1" applyFill="1"/>
    <xf numFmtId="44" fontId="4" fillId="3" borderId="0" xfId="3" applyFont="1" applyFill="1"/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2" fillId="3" borderId="0" xfId="0" applyFont="1" applyFill="1"/>
    <xf numFmtId="14" fontId="2" fillId="3" borderId="0" xfId="0" applyNumberFormat="1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44" fontId="2" fillId="0" borderId="0" xfId="3" applyFont="1" applyFill="1"/>
    <xf numFmtId="0" fontId="5" fillId="4" borderId="0" xfId="0" applyFont="1" applyFill="1"/>
    <xf numFmtId="0" fontId="6" fillId="4" borderId="0" xfId="0" applyFont="1" applyFill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 hidden="1"/>
    </xf>
    <xf numFmtId="44" fontId="3" fillId="0" borderId="0" xfId="3" applyFont="1" applyFill="1" applyProtection="1">
      <protection locked="0" hidden="1"/>
    </xf>
    <xf numFmtId="9" fontId="0" fillId="0" borderId="0" xfId="0" applyNumberFormat="1" applyFill="1" applyAlignment="1">
      <alignment horizontal="center"/>
    </xf>
    <xf numFmtId="0" fontId="0" fillId="0" borderId="0" xfId="0" quotePrefix="1"/>
    <xf numFmtId="9" fontId="0" fillId="0" borderId="0" xfId="0" applyNumberFormat="1"/>
    <xf numFmtId="44" fontId="0" fillId="0" borderId="1" xfId="3" applyFont="1" applyBorder="1"/>
    <xf numFmtId="0" fontId="2" fillId="5" borderId="0" xfId="0" applyFont="1" applyFill="1"/>
    <xf numFmtId="0" fontId="2" fillId="6" borderId="0" xfId="0" applyFont="1" applyFill="1"/>
    <xf numFmtId="0" fontId="0" fillId="6" borderId="0" xfId="0" applyFill="1"/>
    <xf numFmtId="44" fontId="0" fillId="0" borderId="0" xfId="0" applyNumberFormat="1"/>
    <xf numFmtId="165" fontId="0" fillId="0" borderId="0" xfId="1" applyNumberFormat="1" applyFont="1"/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14" fontId="0" fillId="7" borderId="0" xfId="0" applyNumberFormat="1" applyFill="1" applyProtection="1">
      <protection locked="0"/>
    </xf>
    <xf numFmtId="0" fontId="0" fillId="7" borderId="0" xfId="0" applyFill="1" applyProtection="1">
      <protection locked="0"/>
    </xf>
    <xf numFmtId="44" fontId="3" fillId="7" borderId="0" xfId="3" applyFont="1" applyFill="1" applyProtection="1">
      <protection locked="0" hidden="1"/>
    </xf>
    <xf numFmtId="0" fontId="0" fillId="7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7" borderId="0" xfId="0" applyFill="1" applyProtection="1">
      <protection locked="0"/>
    </xf>
  </cellXfs>
  <cellStyles count="4">
    <cellStyle name="Komma" xfId="1" builtinId="3"/>
    <cellStyle name="Prozent" xfId="2" builtinId="5"/>
    <cellStyle name="Standard" xfId="0" builtinId="0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9EEAE787-5DA4-42B5-BD71-170854A82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2808F3FC-C7F3-4D1B-8DE1-503FE4855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27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IF(B11&lt;900000,F36,B11*2.3/100)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30">
        <v>1</v>
      </c>
      <c r="F17" s="5">
        <f>B11*C17*D17</f>
        <v>0</v>
      </c>
      <c r="H17" t="s">
        <v>20</v>
      </c>
    </row>
    <row r="18" spans="1:9" x14ac:dyDescent="0.25">
      <c r="A18" t="s">
        <v>6</v>
      </c>
      <c r="C18" s="17">
        <v>1.9E-2</v>
      </c>
      <c r="D18" s="30">
        <v>1.05</v>
      </c>
      <c r="F18" s="5">
        <f>B11*C18*D18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30">
        <v>1.18</v>
      </c>
      <c r="F19" s="5">
        <f>B11*C19*D19</f>
        <v>0</v>
      </c>
      <c r="H19" t="s">
        <v>20</v>
      </c>
    </row>
    <row r="20" spans="1:9" s="4" customFormat="1" x14ac:dyDescent="0.25">
      <c r="F20" s="6"/>
    </row>
    <row r="21" spans="1:9" ht="18.75" x14ac:dyDescent="0.3">
      <c r="A21" s="9" t="s">
        <v>8</v>
      </c>
      <c r="B21" s="9"/>
      <c r="C21" s="9"/>
      <c r="D21" s="9"/>
      <c r="E21" s="24"/>
      <c r="F21" s="10">
        <f>SUM(F16:F19)</f>
        <v>0</v>
      </c>
      <c r="G21" s="24"/>
      <c r="H21" s="24"/>
      <c r="I21" s="24"/>
    </row>
    <row r="22" spans="1:9" x14ac:dyDescent="0.25">
      <c r="A22" s="21"/>
      <c r="B22" s="21"/>
      <c r="C22" s="21"/>
      <c r="D22" s="21"/>
      <c r="E22" s="22"/>
      <c r="F22" s="23"/>
      <c r="G22" s="22"/>
      <c r="H22" s="22"/>
      <c r="I22" s="22"/>
    </row>
    <row r="23" spans="1:9" x14ac:dyDescent="0.25">
      <c r="A23" s="22"/>
      <c r="B23" s="22"/>
      <c r="C23" s="22"/>
      <c r="D23" s="22"/>
      <c r="E23" s="22"/>
      <c r="F23" s="22"/>
      <c r="G23" s="22"/>
      <c r="H23" s="22"/>
      <c r="I23" s="22"/>
    </row>
    <row r="24" spans="1:9" x14ac:dyDescent="0.25">
      <c r="A24" s="7"/>
      <c r="B24" s="7"/>
      <c r="C24" s="7"/>
      <c r="D24" s="7"/>
      <c r="E24" s="7"/>
      <c r="F24" s="7"/>
      <c r="G24" s="7"/>
      <c r="H24" s="7"/>
      <c r="I24" s="7"/>
    </row>
    <row r="26" spans="1:9" x14ac:dyDescent="0.25">
      <c r="A26" s="4" t="s">
        <v>10</v>
      </c>
    </row>
    <row r="27" spans="1:9" x14ac:dyDescent="0.25">
      <c r="A27" s="2">
        <f>IF(B11&gt;25000, 25000,B11)</f>
        <v>0</v>
      </c>
      <c r="B27" t="s">
        <v>0</v>
      </c>
      <c r="C27" s="1">
        <v>0</v>
      </c>
      <c r="F27" s="5">
        <f t="shared" ref="F27:F34" si="0">A27*C27</f>
        <v>0</v>
      </c>
      <c r="H27" t="s">
        <v>12</v>
      </c>
    </row>
    <row r="28" spans="1:9" x14ac:dyDescent="0.25">
      <c r="A28" s="2">
        <f>IF(B11&gt;50000,25000,B11-A27)</f>
        <v>0</v>
      </c>
      <c r="B28" t="s">
        <v>1</v>
      </c>
      <c r="C28" s="1">
        <v>2E-3</v>
      </c>
      <c r="F28" s="5">
        <f t="shared" si="0"/>
        <v>0</v>
      </c>
      <c r="H28" t="s">
        <v>12</v>
      </c>
    </row>
    <row r="29" spans="1:9" x14ac:dyDescent="0.25">
      <c r="A29" s="2">
        <f>IF(B11&gt;75000,25000,B11-A27-A28)</f>
        <v>0</v>
      </c>
      <c r="B29" t="s">
        <v>1</v>
      </c>
      <c r="C29" s="1">
        <v>5.4999999999999997E-3</v>
      </c>
      <c r="F29" s="5">
        <f t="shared" si="0"/>
        <v>0</v>
      </c>
      <c r="H29" t="s">
        <v>12</v>
      </c>
    </row>
    <row r="30" spans="1:9" x14ac:dyDescent="0.25">
      <c r="A30" s="2">
        <f>IF(B11&gt;100000,25000,B11-A27-A28-A29)</f>
        <v>0</v>
      </c>
      <c r="B30" t="s">
        <v>1</v>
      </c>
      <c r="C30" s="1">
        <v>8.9999999999999993E-3</v>
      </c>
      <c r="F30" s="5">
        <f t="shared" si="0"/>
        <v>0</v>
      </c>
      <c r="H30" t="s">
        <v>12</v>
      </c>
    </row>
    <row r="31" spans="1:9" x14ac:dyDescent="0.25">
      <c r="A31" s="2">
        <f>IF(B11&gt;125000,25000,B11-A27-A28-A29-A30)</f>
        <v>0</v>
      </c>
      <c r="B31" t="s">
        <v>1</v>
      </c>
      <c r="C31" s="1">
        <v>1.2500000000000001E-2</v>
      </c>
      <c r="F31" s="5">
        <f t="shared" si="0"/>
        <v>0</v>
      </c>
      <c r="H31" t="s">
        <v>12</v>
      </c>
    </row>
    <row r="32" spans="1:9" x14ac:dyDescent="0.25">
      <c r="A32" s="2">
        <f>IF(B11&gt;150000,25000,B11-A27-A28-A29-A30-A31)</f>
        <v>0</v>
      </c>
      <c r="B32" t="s">
        <v>1</v>
      </c>
      <c r="C32" s="1">
        <v>0.02</v>
      </c>
      <c r="F32" s="5">
        <f t="shared" si="0"/>
        <v>0</v>
      </c>
      <c r="H32" t="s">
        <v>12</v>
      </c>
    </row>
    <row r="33" spans="1:9" x14ac:dyDescent="0.25">
      <c r="A33" s="2">
        <f>IF(B11&gt;900000,750000,B11-A27-A28-A29-A30-A31-A32)</f>
        <v>0</v>
      </c>
      <c r="B33" t="s">
        <v>2</v>
      </c>
      <c r="C33" s="1">
        <v>2.5999999999999999E-2</v>
      </c>
      <c r="F33" s="5">
        <f t="shared" si="0"/>
        <v>0</v>
      </c>
      <c r="H33" t="s">
        <v>12</v>
      </c>
    </row>
    <row r="34" spans="1:9" x14ac:dyDescent="0.25">
      <c r="A34" s="2">
        <f>IF(B11&gt;900000,B11-A27-A28-A29-A30-A31-A32-A33,0)</f>
        <v>0</v>
      </c>
      <c r="B34" t="s">
        <v>3</v>
      </c>
      <c r="C34" s="1">
        <v>2.3E-2</v>
      </c>
      <c r="F34" s="5">
        <f t="shared" si="0"/>
        <v>0</v>
      </c>
      <c r="H34" t="s">
        <v>12</v>
      </c>
    </row>
    <row r="35" spans="1:9" x14ac:dyDescent="0.25">
      <c r="A35" s="2"/>
      <c r="F35" s="5"/>
    </row>
    <row r="36" spans="1:9" x14ac:dyDescent="0.25">
      <c r="A36" s="2">
        <f>SUM(A27:A35)</f>
        <v>0</v>
      </c>
      <c r="C36" s="3" t="e">
        <f>F36/B11*100</f>
        <v>#DIV/0!</v>
      </c>
      <c r="F36" s="5">
        <f>SUM(F27:F35)</f>
        <v>0</v>
      </c>
    </row>
    <row r="38" spans="1:9" x14ac:dyDescent="0.25">
      <c r="A38" s="19" t="s">
        <v>16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17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19" t="s">
        <v>18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21"/>
      <c r="B41" s="22"/>
      <c r="C41" s="22"/>
      <c r="D41" s="22"/>
      <c r="E41" s="22"/>
      <c r="F41" s="22"/>
      <c r="G41" s="22"/>
      <c r="H41" s="22"/>
      <c r="I41" s="22"/>
    </row>
    <row r="42" spans="1:9" x14ac:dyDescent="0.25">
      <c r="A42" s="20">
        <f ca="1">TODAY()</f>
        <v>45614</v>
      </c>
      <c r="B42" s="8"/>
      <c r="C42" s="8"/>
      <c r="D42" s="8"/>
      <c r="E42" s="8"/>
      <c r="F42" s="8"/>
      <c r="G42" s="8"/>
      <c r="H42" s="8"/>
      <c r="I42" s="8"/>
    </row>
  </sheetData>
  <sheetProtection sheet="1" objects="1" scenarios="1"/>
  <pageMargins left="0.7" right="0.7" top="0.78740157499999996" bottom="0.78740157499999996" header="0.3" footer="0.3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4"/>
  <sheetViews>
    <sheetView showGridLines="0" workbookViewId="0">
      <selection activeCell="B12" sqref="B12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37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1.01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1.1399999999999999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45614</v>
      </c>
      <c r="B44" s="8"/>
      <c r="C44" s="8"/>
      <c r="D44" s="8"/>
      <c r="E44" s="8"/>
      <c r="F44" s="8"/>
      <c r="G44" s="8"/>
      <c r="H44" s="8"/>
      <c r="I44" s="8"/>
    </row>
  </sheetData>
  <pageMargins left="0.7" right="0.7" top="0.78740157499999996" bottom="0.78740157499999996" header="0.3" footer="0.3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1"/>
  <sheetViews>
    <sheetView showGridLines="0" workbookViewId="0">
      <selection activeCell="D18" sqref="D18"/>
    </sheetView>
  </sheetViews>
  <sheetFormatPr baseColWidth="10" defaultRowHeight="15" x14ac:dyDescent="0.25"/>
  <cols>
    <col min="1" max="1" width="21" customWidth="1"/>
    <col min="2" max="2" width="24.85546875" customWidth="1"/>
    <col min="5" max="5" width="5.42578125" customWidth="1"/>
    <col min="6" max="6" width="18.85546875" bestFit="1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54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x14ac:dyDescent="0.25">
      <c r="A7" t="s">
        <v>25</v>
      </c>
      <c r="B7" s="48"/>
      <c r="C7" s="48"/>
      <c r="D7" s="48"/>
      <c r="E7" s="48"/>
    </row>
    <row r="8" spans="1:9" x14ac:dyDescent="0.25">
      <c r="A8" t="s">
        <v>24</v>
      </c>
      <c r="B8" s="48"/>
      <c r="C8" s="48"/>
      <c r="D8" s="48"/>
      <c r="E8" s="48"/>
    </row>
    <row r="9" spans="1:9" x14ac:dyDescent="0.25">
      <c r="A9" t="s">
        <v>38</v>
      </c>
      <c r="B9" s="48"/>
      <c r="C9" s="48"/>
      <c r="D9" s="48"/>
      <c r="E9" s="48"/>
    </row>
    <row r="10" spans="1:9" x14ac:dyDescent="0.25">
      <c r="A10" t="s">
        <v>39</v>
      </c>
      <c r="B10" s="48"/>
      <c r="C10" s="48"/>
      <c r="D10" s="48"/>
      <c r="E10" s="48"/>
    </row>
    <row r="11" spans="1:9" x14ac:dyDescent="0.25">
      <c r="A11" t="s">
        <v>40</v>
      </c>
      <c r="B11" s="39"/>
      <c r="C11" s="40"/>
      <c r="D11" s="40"/>
      <c r="E11" s="40"/>
    </row>
    <row r="12" spans="1:9" x14ac:dyDescent="0.25">
      <c r="A12" t="s">
        <v>41</v>
      </c>
      <c r="B12" s="48"/>
      <c r="C12" s="48"/>
      <c r="D12" s="48"/>
      <c r="E12" s="48"/>
    </row>
    <row r="14" spans="1:9" x14ac:dyDescent="0.25">
      <c r="A14" t="s">
        <v>42</v>
      </c>
      <c r="B14" s="48"/>
      <c r="C14" s="48"/>
      <c r="D14" s="48"/>
      <c r="E14" s="48"/>
    </row>
    <row r="16" spans="1:9" x14ac:dyDescent="0.25">
      <c r="A16" t="s">
        <v>43</v>
      </c>
      <c r="B16" s="48"/>
      <c r="C16" s="48"/>
      <c r="D16" s="48"/>
      <c r="E16" s="48"/>
    </row>
    <row r="21" spans="1:9" ht="18.75" x14ac:dyDescent="0.3">
      <c r="A21" s="12" t="s">
        <v>9</v>
      </c>
      <c r="B21" s="29">
        <v>0</v>
      </c>
      <c r="C21" s="8"/>
      <c r="D21" s="8"/>
      <c r="E21" s="8"/>
      <c r="F21" s="8"/>
      <c r="G21" s="8"/>
      <c r="H21" s="8"/>
      <c r="I21" s="8"/>
    </row>
    <row r="22" spans="1:9" x14ac:dyDescent="0.25">
      <c r="B22" s="5"/>
    </row>
    <row r="23" spans="1:9" x14ac:dyDescent="0.25">
      <c r="F23" s="5"/>
    </row>
    <row r="24" spans="1:9" s="4" customFormat="1" x14ac:dyDescent="0.25">
      <c r="A24" s="13"/>
      <c r="B24" s="13"/>
      <c r="C24" s="13" t="s">
        <v>14</v>
      </c>
      <c r="D24" s="13" t="s">
        <v>15</v>
      </c>
      <c r="E24" s="13"/>
      <c r="F24" s="14" t="s">
        <v>13</v>
      </c>
      <c r="G24" s="13"/>
      <c r="H24" s="13" t="s">
        <v>11</v>
      </c>
      <c r="I24" s="13"/>
    </row>
    <row r="25" spans="1:9" x14ac:dyDescent="0.25">
      <c r="F25" s="5"/>
    </row>
    <row r="26" spans="1:9" x14ac:dyDescent="0.25">
      <c r="A26" t="s">
        <v>4</v>
      </c>
      <c r="C26" s="15" t="e">
        <f>F26/B21</f>
        <v>#DIV/0!</v>
      </c>
      <c r="D26" s="16"/>
      <c r="F26" s="5">
        <f>IF(B14="verheiratet oder in eing. Partnerschaft",'Var21'!F44,'Var21'!F29)</f>
        <v>0</v>
      </c>
      <c r="H26" t="s">
        <v>21</v>
      </c>
    </row>
    <row r="27" spans="1:9" x14ac:dyDescent="0.25">
      <c r="A27" t="s">
        <v>5</v>
      </c>
      <c r="C27" s="17">
        <v>1.9E-2</v>
      </c>
      <c r="D27" s="18">
        <v>1</v>
      </c>
      <c r="F27" s="5">
        <f>ROUND((B21*C27*D27)*20,0)/20</f>
        <v>0</v>
      </c>
      <c r="H27" t="s">
        <v>20</v>
      </c>
    </row>
    <row r="28" spans="1:9" x14ac:dyDescent="0.25">
      <c r="A28" t="s">
        <v>6</v>
      </c>
      <c r="C28" s="17">
        <v>1.9E-2</v>
      </c>
      <c r="D28" s="18">
        <v>1.01</v>
      </c>
      <c r="F28" s="5">
        <f>ROUND((B21*C28*D28)*20,0)/20</f>
        <v>0</v>
      </c>
      <c r="H28" t="s">
        <v>20</v>
      </c>
    </row>
    <row r="29" spans="1:9" x14ac:dyDescent="0.25">
      <c r="A29" t="s">
        <v>7</v>
      </c>
      <c r="C29" s="17">
        <v>5.0000000000000001E-3</v>
      </c>
      <c r="D29" s="18">
        <v>1.1399999999999999</v>
      </c>
      <c r="F29" s="33">
        <f>ROUND((IF(B16="andere / keine",0,B21*C29*D29))*20,0)/20</f>
        <v>0</v>
      </c>
      <c r="H29" t="s">
        <v>20</v>
      </c>
    </row>
    <row r="30" spans="1:9" x14ac:dyDescent="0.25">
      <c r="A30" t="s">
        <v>29</v>
      </c>
      <c r="C30" s="17"/>
      <c r="D30" s="18"/>
      <c r="F30" s="5">
        <f>SUM(F26:F29)</f>
        <v>0</v>
      </c>
    </row>
    <row r="31" spans="1:9" x14ac:dyDescent="0.25">
      <c r="A31" s="31" t="s">
        <v>46</v>
      </c>
      <c r="B31" s="32"/>
      <c r="C31" s="17">
        <v>0.02</v>
      </c>
      <c r="D31" s="18"/>
      <c r="F31" s="5">
        <f>ROUND((IF(F30*C31&gt;50,50,F30*C31))*20,0)/20</f>
        <v>0</v>
      </c>
    </row>
    <row r="32" spans="1:9" s="4" customFormat="1" x14ac:dyDescent="0.25">
      <c r="F32" s="6"/>
    </row>
    <row r="33" spans="1:9" ht="18.75" x14ac:dyDescent="0.3">
      <c r="A33" s="9" t="s">
        <v>8</v>
      </c>
      <c r="B33" s="9"/>
      <c r="C33" s="9"/>
      <c r="D33" s="9"/>
      <c r="E33" s="24"/>
      <c r="F33" s="10">
        <f>F30-F31</f>
        <v>0</v>
      </c>
      <c r="G33" s="24"/>
      <c r="H33" s="24"/>
      <c r="I33" s="24"/>
    </row>
    <row r="34" spans="1:9" x14ac:dyDescent="0.25">
      <c r="A34" s="21"/>
      <c r="B34" s="21"/>
      <c r="C34" s="21"/>
      <c r="D34" s="21"/>
      <c r="E34" s="22"/>
      <c r="F34" s="23"/>
      <c r="G34" s="22"/>
      <c r="H34" s="22"/>
      <c r="I34" s="22"/>
    </row>
    <row r="35" spans="1:9" x14ac:dyDescent="0.25">
      <c r="A35" s="22"/>
      <c r="B35" s="22"/>
      <c r="C35" s="22"/>
      <c r="D35" s="22"/>
      <c r="E35" s="22"/>
      <c r="F35" s="22"/>
      <c r="G35" s="22"/>
      <c r="H35" s="22"/>
      <c r="I35" s="22"/>
    </row>
    <row r="37" spans="1:9" x14ac:dyDescent="0.25">
      <c r="A37" s="19" t="s">
        <v>16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19" t="s">
        <v>17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18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21"/>
      <c r="B40" s="22"/>
      <c r="C40" s="22"/>
      <c r="D40" s="22"/>
      <c r="E40" s="22"/>
      <c r="F40" s="22"/>
      <c r="G40" s="22"/>
      <c r="H40" s="22"/>
      <c r="I40" s="22"/>
    </row>
    <row r="41" spans="1:9" x14ac:dyDescent="0.25">
      <c r="A41" s="20">
        <f ca="1">TODAY()</f>
        <v>45614</v>
      </c>
      <c r="B41" s="8"/>
      <c r="C41" s="8"/>
      <c r="D41" s="8"/>
      <c r="E41" s="8"/>
      <c r="F41" s="8"/>
      <c r="G41" s="8"/>
      <c r="H41" s="8"/>
      <c r="I41" s="8"/>
    </row>
  </sheetData>
  <sheetProtection sheet="1" objects="1" scenarios="1"/>
  <mergeCells count="7">
    <mergeCell ref="B14:E14"/>
    <mergeCell ref="B16:E16"/>
    <mergeCell ref="B7:E7"/>
    <mergeCell ref="B8:E8"/>
    <mergeCell ref="B9:E9"/>
    <mergeCell ref="B10:E10"/>
    <mergeCell ref="B12:E12"/>
  </mergeCells>
  <dataValidations count="1">
    <dataValidation type="date" allowBlank="1" showInputMessage="1" showErrorMessage="1" sqref="B11" xr:uid="{00000000-0002-0000-0A00-000000000000}">
      <formula1>1</formula1>
      <formula2>2958465</formula2>
    </dataValidation>
  </dataValidations>
  <pageMargins left="0.7" right="0.7" top="0.78740157499999996" bottom="0.78740157499999996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Bitte wählen Sie einen auf die steuerpflichtige Person zutreffenden Zivilstand aus. " xr:uid="{00000000-0002-0000-0A00-000001000000}">
          <x14:formula1>
            <xm:f>'Var21'!$A$4:$A$5</xm:f>
          </x14:formula1>
          <xm:sqref>B14:E14</xm:sqref>
        </x14:dataValidation>
        <x14:dataValidation type="list" allowBlank="1" showInputMessage="1" showErrorMessage="1" prompt="Bitte geben Sie die auf die steuerpflichtige Person zutreffende Konfession an." xr:uid="{00000000-0002-0000-0A00-000002000000}">
          <x14:formula1>
            <xm:f>'Var21'!$C$4:$C$5</xm:f>
          </x14:formula1>
          <xm:sqref>B16:E16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1"/>
  <sheetViews>
    <sheetView showGridLines="0" topLeftCell="A4" workbookViewId="0">
      <selection activeCell="F20" sqref="F20"/>
    </sheetView>
  </sheetViews>
  <sheetFormatPr baseColWidth="10" defaultRowHeight="15" x14ac:dyDescent="0.25"/>
  <cols>
    <col min="1" max="1" width="21" customWidth="1"/>
    <col min="2" max="2" width="24.85546875" customWidth="1"/>
    <col min="5" max="5" width="5.42578125" customWidth="1"/>
    <col min="6" max="6" width="18.85546875" bestFit="1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65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x14ac:dyDescent="0.25">
      <c r="A7" t="s">
        <v>25</v>
      </c>
      <c r="B7" s="49"/>
      <c r="C7" s="49"/>
      <c r="D7" s="49"/>
      <c r="E7" s="49"/>
    </row>
    <row r="8" spans="1:9" x14ac:dyDescent="0.25">
      <c r="A8" t="s">
        <v>24</v>
      </c>
      <c r="B8" s="49"/>
      <c r="C8" s="49"/>
      <c r="D8" s="49"/>
      <c r="E8" s="49"/>
    </row>
    <row r="9" spans="1:9" x14ac:dyDescent="0.25">
      <c r="A9" t="s">
        <v>38</v>
      </c>
      <c r="B9" s="49"/>
      <c r="C9" s="49"/>
      <c r="D9" s="49"/>
      <c r="E9" s="49"/>
    </row>
    <row r="10" spans="1:9" x14ac:dyDescent="0.25">
      <c r="A10" t="s">
        <v>39</v>
      </c>
      <c r="B10" s="49"/>
      <c r="C10" s="49"/>
      <c r="D10" s="49"/>
      <c r="E10" s="49"/>
    </row>
    <row r="11" spans="1:9" x14ac:dyDescent="0.25">
      <c r="A11" t="s">
        <v>40</v>
      </c>
      <c r="B11" s="41"/>
      <c r="C11" s="42"/>
      <c r="D11" s="42"/>
      <c r="E11" s="42"/>
    </row>
    <row r="12" spans="1:9" x14ac:dyDescent="0.25">
      <c r="A12" t="s">
        <v>41</v>
      </c>
      <c r="B12" s="49"/>
      <c r="C12" s="49"/>
      <c r="D12" s="49"/>
      <c r="E12" s="49"/>
    </row>
    <row r="13" spans="1:9" x14ac:dyDescent="0.25">
      <c r="B13" s="22"/>
      <c r="C13" s="22"/>
      <c r="D13" s="22"/>
      <c r="E13" s="22"/>
    </row>
    <row r="14" spans="1:9" x14ac:dyDescent="0.25">
      <c r="A14" t="s">
        <v>42</v>
      </c>
      <c r="B14" s="49" t="s">
        <v>51</v>
      </c>
      <c r="C14" s="49"/>
      <c r="D14" s="49"/>
      <c r="E14" s="49"/>
    </row>
    <row r="15" spans="1:9" x14ac:dyDescent="0.25">
      <c r="B15" s="22"/>
      <c r="C15" s="22"/>
      <c r="D15" s="22"/>
      <c r="E15" s="22"/>
    </row>
    <row r="16" spans="1:9" x14ac:dyDescent="0.25">
      <c r="A16" t="s">
        <v>43</v>
      </c>
      <c r="B16" s="49" t="s">
        <v>44</v>
      </c>
      <c r="C16" s="49"/>
      <c r="D16" s="49"/>
      <c r="E16" s="49"/>
    </row>
    <row r="21" spans="1:9" ht="18.75" x14ac:dyDescent="0.3">
      <c r="A21" s="12" t="s">
        <v>9</v>
      </c>
      <c r="B21" s="29"/>
      <c r="C21" s="8"/>
      <c r="D21" s="8"/>
      <c r="E21" s="8"/>
      <c r="F21" s="8"/>
      <c r="G21" s="8"/>
      <c r="H21" s="8"/>
      <c r="I21" s="8"/>
    </row>
    <row r="22" spans="1:9" x14ac:dyDescent="0.25">
      <c r="B22" s="5"/>
    </row>
    <row r="23" spans="1:9" x14ac:dyDescent="0.25">
      <c r="F23" s="5"/>
    </row>
    <row r="24" spans="1:9" s="4" customFormat="1" x14ac:dyDescent="0.25">
      <c r="A24" s="13"/>
      <c r="B24" s="13"/>
      <c r="C24" s="13" t="s">
        <v>14</v>
      </c>
      <c r="D24" s="13" t="s">
        <v>15</v>
      </c>
      <c r="E24" s="13"/>
      <c r="F24" s="14" t="s">
        <v>13</v>
      </c>
      <c r="G24" s="13"/>
      <c r="H24" s="13" t="s">
        <v>11</v>
      </c>
      <c r="I24" s="13"/>
    </row>
    <row r="25" spans="1:9" x14ac:dyDescent="0.25">
      <c r="F25" s="5"/>
    </row>
    <row r="26" spans="1:9" x14ac:dyDescent="0.25">
      <c r="A26" t="s">
        <v>4</v>
      </c>
      <c r="C26" s="15" t="e">
        <f>F26/B21</f>
        <v>#DIV/0!</v>
      </c>
      <c r="D26" s="16"/>
      <c r="F26" s="5">
        <f>IF(B14="verheiratet oder in eing. Partnerschaft",'Var22'!F44,'Var22'!F29)</f>
        <v>0</v>
      </c>
      <c r="H26" t="s">
        <v>21</v>
      </c>
    </row>
    <row r="27" spans="1:9" x14ac:dyDescent="0.25">
      <c r="A27" t="s">
        <v>5</v>
      </c>
      <c r="C27" s="17">
        <v>1.9E-2</v>
      </c>
      <c r="D27" s="18">
        <v>1</v>
      </c>
      <c r="F27" s="5">
        <f>ROUND((B21*C27*D27)*20,0)/20</f>
        <v>0</v>
      </c>
      <c r="H27" t="s">
        <v>20</v>
      </c>
    </row>
    <row r="28" spans="1:9" x14ac:dyDescent="0.25">
      <c r="A28" t="s">
        <v>6</v>
      </c>
      <c r="C28" s="17">
        <v>1.9E-2</v>
      </c>
      <c r="D28" s="18">
        <v>1.01</v>
      </c>
      <c r="F28" s="5">
        <f>ROUND((B21*C28*D28)*20,0)/20</f>
        <v>0</v>
      </c>
      <c r="H28" t="s">
        <v>20</v>
      </c>
    </row>
    <row r="29" spans="1:9" x14ac:dyDescent="0.25">
      <c r="A29" t="s">
        <v>7</v>
      </c>
      <c r="C29" s="17">
        <v>5.0000000000000001E-3</v>
      </c>
      <c r="D29" s="18">
        <v>1.1200000000000001</v>
      </c>
      <c r="F29" s="33">
        <f>ROUND((IF(B16="andere / keine",0,B21*C29*D29))*20,0)/20</f>
        <v>0</v>
      </c>
      <c r="H29" t="s">
        <v>20</v>
      </c>
    </row>
    <row r="30" spans="1:9" x14ac:dyDescent="0.25">
      <c r="A30" t="s">
        <v>29</v>
      </c>
      <c r="C30" s="17"/>
      <c r="D30" s="18"/>
      <c r="F30" s="5">
        <f>SUM(F26:F29)</f>
        <v>0</v>
      </c>
    </row>
    <row r="31" spans="1:9" x14ac:dyDescent="0.25">
      <c r="A31" s="31" t="s">
        <v>46</v>
      </c>
      <c r="B31" s="32"/>
      <c r="C31" s="17">
        <v>0.02</v>
      </c>
      <c r="D31" s="18"/>
      <c r="F31" s="5">
        <f>ROUND((IF(F30*C31&gt;50,50,F30*C31))*20,0)/20</f>
        <v>0</v>
      </c>
    </row>
    <row r="32" spans="1:9" s="4" customFormat="1" x14ac:dyDescent="0.25">
      <c r="F32" s="6"/>
    </row>
    <row r="33" spans="1:9" ht="18.75" x14ac:dyDescent="0.3">
      <c r="A33" s="9" t="s">
        <v>8</v>
      </c>
      <c r="B33" s="9"/>
      <c r="C33" s="9"/>
      <c r="D33" s="9"/>
      <c r="E33" s="24"/>
      <c r="F33" s="10">
        <f>F30-F31</f>
        <v>0</v>
      </c>
      <c r="G33" s="24"/>
      <c r="H33" s="24"/>
      <c r="I33" s="24"/>
    </row>
    <row r="34" spans="1:9" x14ac:dyDescent="0.25">
      <c r="A34" s="21"/>
      <c r="B34" s="21"/>
      <c r="C34" s="21"/>
      <c r="D34" s="21"/>
      <c r="E34" s="22"/>
      <c r="F34" s="23"/>
      <c r="G34" s="22"/>
      <c r="H34" s="22"/>
      <c r="I34" s="22"/>
    </row>
    <row r="35" spans="1:9" x14ac:dyDescent="0.25">
      <c r="A35" s="22"/>
      <c r="B35" s="22"/>
      <c r="C35" s="22"/>
      <c r="D35" s="22"/>
      <c r="E35" s="22"/>
      <c r="F35" s="22"/>
      <c r="G35" s="22"/>
      <c r="H35" s="22"/>
      <c r="I35" s="22"/>
    </row>
    <row r="37" spans="1:9" x14ac:dyDescent="0.25">
      <c r="A37" s="19" t="s">
        <v>16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19" t="s">
        <v>17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18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21"/>
      <c r="B40" s="22"/>
      <c r="C40" s="22"/>
      <c r="D40" s="22"/>
      <c r="E40" s="22"/>
      <c r="F40" s="22"/>
      <c r="G40" s="22"/>
      <c r="H40" s="22"/>
      <c r="I40" s="22"/>
    </row>
    <row r="41" spans="1:9" x14ac:dyDescent="0.25">
      <c r="A41" s="20">
        <f ca="1">TODAY()</f>
        <v>45614</v>
      </c>
      <c r="B41" s="8"/>
      <c r="C41" s="8"/>
      <c r="D41" s="8"/>
      <c r="E41" s="8"/>
      <c r="F41" s="8"/>
      <c r="G41" s="8"/>
      <c r="H41" s="8"/>
      <c r="I41" s="8"/>
    </row>
  </sheetData>
  <sheetProtection sheet="1" objects="1" scenarios="1"/>
  <mergeCells count="7">
    <mergeCell ref="B16:E16"/>
    <mergeCell ref="B7:E7"/>
    <mergeCell ref="B8:E8"/>
    <mergeCell ref="B9:E9"/>
    <mergeCell ref="B10:E10"/>
    <mergeCell ref="B12:E12"/>
    <mergeCell ref="B14:E14"/>
  </mergeCells>
  <dataValidations count="1">
    <dataValidation type="date" allowBlank="1" showInputMessage="1" showErrorMessage="1" sqref="B11" xr:uid="{00000000-0002-0000-0B00-000000000000}">
      <formula1>1</formula1>
      <formula2>2958465</formula2>
    </dataValidation>
  </dataValidations>
  <pageMargins left="0.7" right="0.7" top="0.78740157499999996" bottom="0.78740157499999996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Bitte geben Sie die auf die steuerpflichtige Person zutreffende Konfession an." xr:uid="{00000000-0002-0000-0B00-000001000000}">
          <x14:formula1>
            <xm:f>'Var21'!$C$4:$C$5</xm:f>
          </x14:formula1>
          <xm:sqref>B16:E16</xm:sqref>
        </x14:dataValidation>
        <x14:dataValidation type="list" allowBlank="1" showInputMessage="1" showErrorMessage="1" prompt="Bitte wählen Sie einen auf die steuerpflichtige Person zutreffenden Zivilstand aus. " xr:uid="{00000000-0002-0000-0B00-000002000000}">
          <x14:formula1>
            <xm:f>'Var21'!$A$4:$A$5</xm:f>
          </x14:formula1>
          <xm:sqref>B14:E14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9"/>
  <sheetViews>
    <sheetView showGridLines="0" topLeftCell="A10" workbookViewId="0">
      <selection activeCell="B20" sqref="B20"/>
    </sheetView>
  </sheetViews>
  <sheetFormatPr baseColWidth="10" defaultRowHeight="15" x14ac:dyDescent="0.25"/>
  <cols>
    <col min="1" max="1" width="21" customWidth="1"/>
    <col min="2" max="2" width="24.85546875" customWidth="1"/>
    <col min="5" max="5" width="5.42578125" customWidth="1"/>
    <col min="6" max="6" width="18.85546875" bestFit="1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66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x14ac:dyDescent="0.25">
      <c r="A7" t="s">
        <v>25</v>
      </c>
      <c r="B7" s="50"/>
      <c r="C7" s="50"/>
      <c r="D7" s="50"/>
      <c r="E7" s="50"/>
    </row>
    <row r="8" spans="1:9" x14ac:dyDescent="0.25">
      <c r="A8" t="s">
        <v>24</v>
      </c>
      <c r="B8" s="50"/>
      <c r="C8" s="50"/>
      <c r="D8" s="50"/>
      <c r="E8" s="50"/>
    </row>
    <row r="9" spans="1:9" x14ac:dyDescent="0.25">
      <c r="A9" t="s">
        <v>38</v>
      </c>
      <c r="B9" s="50"/>
      <c r="C9" s="50"/>
      <c r="D9" s="50"/>
      <c r="E9" s="50"/>
    </row>
    <row r="10" spans="1:9" x14ac:dyDescent="0.25">
      <c r="A10" t="s">
        <v>39</v>
      </c>
      <c r="B10" s="50"/>
      <c r="C10" s="50"/>
      <c r="D10" s="50"/>
      <c r="E10" s="50"/>
    </row>
    <row r="11" spans="1:9" x14ac:dyDescent="0.25">
      <c r="A11" t="s">
        <v>40</v>
      </c>
      <c r="B11" s="43"/>
      <c r="C11" s="44"/>
      <c r="D11" s="44"/>
      <c r="E11" s="44"/>
    </row>
    <row r="12" spans="1:9" x14ac:dyDescent="0.25">
      <c r="A12" t="s">
        <v>41</v>
      </c>
      <c r="B12" s="50"/>
      <c r="C12" s="50"/>
      <c r="D12" s="50"/>
      <c r="E12" s="50"/>
    </row>
    <row r="13" spans="1:9" x14ac:dyDescent="0.25">
      <c r="B13" s="22"/>
      <c r="C13" s="22"/>
      <c r="D13" s="22"/>
      <c r="E13" s="22"/>
    </row>
    <row r="14" spans="1:9" x14ac:dyDescent="0.25">
      <c r="A14" t="s">
        <v>42</v>
      </c>
      <c r="B14" s="50" t="s">
        <v>51</v>
      </c>
      <c r="C14" s="50"/>
      <c r="D14" s="50"/>
      <c r="E14" s="50"/>
    </row>
    <row r="15" spans="1:9" x14ac:dyDescent="0.25">
      <c r="B15" s="22"/>
      <c r="C15" s="22"/>
      <c r="D15" s="22"/>
      <c r="E15" s="22"/>
    </row>
    <row r="20" spans="1:9" ht="18.75" x14ac:dyDescent="0.3">
      <c r="A20" s="12" t="s">
        <v>9</v>
      </c>
      <c r="B20" s="45"/>
      <c r="C20" s="8"/>
      <c r="D20" s="8"/>
      <c r="E20" s="8"/>
      <c r="F20" s="8"/>
      <c r="G20" s="8"/>
      <c r="H20" s="8"/>
      <c r="I20" s="8"/>
    </row>
    <row r="21" spans="1:9" x14ac:dyDescent="0.25">
      <c r="B21" s="5"/>
    </row>
    <row r="22" spans="1:9" x14ac:dyDescent="0.25">
      <c r="F22" s="5"/>
    </row>
    <row r="23" spans="1:9" s="4" customFormat="1" x14ac:dyDescent="0.25">
      <c r="A23" s="13"/>
      <c r="B23" s="13"/>
      <c r="C23" s="13" t="s">
        <v>14</v>
      </c>
      <c r="D23" s="13" t="s">
        <v>15</v>
      </c>
      <c r="E23" s="13"/>
      <c r="F23" s="14" t="s">
        <v>13</v>
      </c>
      <c r="G23" s="13"/>
      <c r="H23" s="13" t="s">
        <v>11</v>
      </c>
      <c r="I23" s="13"/>
    </row>
    <row r="24" spans="1:9" x14ac:dyDescent="0.25">
      <c r="F24" s="5"/>
    </row>
    <row r="25" spans="1:9" x14ac:dyDescent="0.25">
      <c r="A25" t="s">
        <v>4</v>
      </c>
      <c r="C25" s="15" t="e">
        <f>F25/B20</f>
        <v>#DIV/0!</v>
      </c>
      <c r="D25" s="16"/>
      <c r="F25" s="5">
        <f>IF(B14="verheiratet oder in eing. Partnerschaft",'Var23'!F44,'Var23'!F29)</f>
        <v>0</v>
      </c>
      <c r="H25" t="s">
        <v>21</v>
      </c>
    </row>
    <row r="26" spans="1:9" x14ac:dyDescent="0.25">
      <c r="A26" t="s">
        <v>5</v>
      </c>
      <c r="C26" s="17">
        <v>1.9E-2</v>
      </c>
      <c r="D26" s="18">
        <v>1</v>
      </c>
      <c r="F26" s="5">
        <f>ROUND((B20*C26*D26)*20,0)/20</f>
        <v>0</v>
      </c>
      <c r="H26" t="s">
        <v>20</v>
      </c>
    </row>
    <row r="27" spans="1:9" x14ac:dyDescent="0.25">
      <c r="A27" t="s">
        <v>6</v>
      </c>
      <c r="C27" s="17">
        <v>1.9E-2</v>
      </c>
      <c r="D27" s="18">
        <v>1</v>
      </c>
      <c r="F27" s="33">
        <f>ROUND((B20*C27*D27)*20,0)/20</f>
        <v>0</v>
      </c>
      <c r="H27" t="s">
        <v>20</v>
      </c>
    </row>
    <row r="28" spans="1:9" x14ac:dyDescent="0.25">
      <c r="A28" t="s">
        <v>29</v>
      </c>
      <c r="C28" s="17"/>
      <c r="D28" s="18"/>
      <c r="F28" s="5">
        <f>SUM(F25:F27)</f>
        <v>0</v>
      </c>
    </row>
    <row r="29" spans="1:9" x14ac:dyDescent="0.25">
      <c r="A29" s="31" t="s">
        <v>46</v>
      </c>
      <c r="B29" s="32"/>
      <c r="C29" s="17">
        <v>0.02</v>
      </c>
      <c r="D29" s="18"/>
      <c r="F29" s="5">
        <f>ROUND((IF(F28*C29&gt;50,50,F28*C29))*20,0)/20</f>
        <v>0</v>
      </c>
    </row>
    <row r="30" spans="1:9" s="4" customFormat="1" x14ac:dyDescent="0.25">
      <c r="F30" s="6"/>
    </row>
    <row r="31" spans="1:9" ht="18.75" x14ac:dyDescent="0.3">
      <c r="A31" s="9" t="s">
        <v>8</v>
      </c>
      <c r="B31" s="9"/>
      <c r="C31" s="9"/>
      <c r="D31" s="9"/>
      <c r="E31" s="24"/>
      <c r="F31" s="10">
        <f>F28-F29</f>
        <v>0</v>
      </c>
      <c r="G31" s="24"/>
      <c r="H31" s="24"/>
      <c r="I31" s="24"/>
    </row>
    <row r="32" spans="1:9" x14ac:dyDescent="0.25">
      <c r="A32" s="21"/>
      <c r="B32" s="21"/>
      <c r="C32" s="21"/>
      <c r="D32" s="21"/>
      <c r="E32" s="22"/>
      <c r="F32" s="23"/>
      <c r="G32" s="22"/>
      <c r="H32" s="22"/>
      <c r="I32" s="22"/>
    </row>
    <row r="33" spans="1:9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5" spans="1:9" x14ac:dyDescent="0.25">
      <c r="A35" s="19" t="s">
        <v>16</v>
      </c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19" t="s">
        <v>17</v>
      </c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19" t="s">
        <v>18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21"/>
      <c r="B38" s="22"/>
      <c r="C38" s="22"/>
      <c r="D38" s="22"/>
      <c r="E38" s="22"/>
      <c r="F38" s="22"/>
      <c r="G38" s="22"/>
      <c r="H38" s="22"/>
      <c r="I38" s="22"/>
    </row>
    <row r="39" spans="1:9" x14ac:dyDescent="0.25">
      <c r="A39" s="20">
        <f ca="1">TODAY()</f>
        <v>45614</v>
      </c>
      <c r="B39" s="8"/>
      <c r="C39" s="8"/>
      <c r="D39" s="8"/>
      <c r="E39" s="8"/>
      <c r="F39" s="8"/>
      <c r="G39" s="8"/>
      <c r="H39" s="8"/>
      <c r="I39" s="8"/>
    </row>
  </sheetData>
  <sheetProtection sheet="1" objects="1" scenarios="1"/>
  <mergeCells count="6">
    <mergeCell ref="B14:E14"/>
    <mergeCell ref="B7:E7"/>
    <mergeCell ref="B8:E8"/>
    <mergeCell ref="B9:E9"/>
    <mergeCell ref="B10:E10"/>
    <mergeCell ref="B12:E12"/>
  </mergeCells>
  <dataValidations count="1">
    <dataValidation type="date" allowBlank="1" showInputMessage="1" showErrorMessage="1" sqref="B11" xr:uid="{00000000-0002-0000-0C00-000000000000}">
      <formula1>1</formula1>
      <formula2>2958465</formula2>
    </dataValidation>
  </dataValidations>
  <pageMargins left="0.7" right="0.7" top="0.78740157499999996" bottom="0.78740157499999996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Bitte wählen Sie einen auf die steuerpflichtige Person zutreffenden Zivilstand aus. " xr:uid="{00000000-0002-0000-0C00-000001000000}">
          <x14:formula1>
            <xm:f>'Var21'!$A$4:$A$5</xm:f>
          </x14:formula1>
          <xm:sqref>B14:E14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700B-5FE8-4400-AADD-57F16D22EA08}">
  <sheetPr>
    <pageSetUpPr fitToPage="1"/>
  </sheetPr>
  <dimension ref="A1:I39"/>
  <sheetViews>
    <sheetView showGridLines="0" workbookViewId="0">
      <selection activeCell="A51" sqref="A51"/>
    </sheetView>
  </sheetViews>
  <sheetFormatPr baseColWidth="10" defaultRowHeight="15" x14ac:dyDescent="0.25"/>
  <cols>
    <col min="1" max="1" width="21" customWidth="1"/>
    <col min="2" max="2" width="24.85546875" customWidth="1"/>
    <col min="5" max="5" width="5.42578125" customWidth="1"/>
    <col min="6" max="6" width="18.85546875" bestFit="1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67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x14ac:dyDescent="0.25">
      <c r="A7" t="s">
        <v>25</v>
      </c>
      <c r="B7" s="50"/>
      <c r="C7" s="50"/>
      <c r="D7" s="50"/>
      <c r="E7" s="50"/>
    </row>
    <row r="8" spans="1:9" x14ac:dyDescent="0.25">
      <c r="A8" t="s">
        <v>24</v>
      </c>
      <c r="B8" s="50"/>
      <c r="C8" s="50"/>
      <c r="D8" s="50"/>
      <c r="E8" s="50"/>
    </row>
    <row r="9" spans="1:9" x14ac:dyDescent="0.25">
      <c r="A9" t="s">
        <v>38</v>
      </c>
      <c r="B9" s="50"/>
      <c r="C9" s="50"/>
      <c r="D9" s="50"/>
      <c r="E9" s="50"/>
    </row>
    <row r="10" spans="1:9" x14ac:dyDescent="0.25">
      <c r="A10" t="s">
        <v>39</v>
      </c>
      <c r="B10" s="50"/>
      <c r="C10" s="50"/>
      <c r="D10" s="50"/>
      <c r="E10" s="50"/>
    </row>
    <row r="11" spans="1:9" x14ac:dyDescent="0.25">
      <c r="A11" t="s">
        <v>40</v>
      </c>
      <c r="B11" s="43"/>
      <c r="C11" s="46"/>
      <c r="D11" s="46"/>
      <c r="E11" s="46"/>
    </row>
    <row r="12" spans="1:9" x14ac:dyDescent="0.25">
      <c r="A12" t="s">
        <v>41</v>
      </c>
      <c r="B12" s="50"/>
      <c r="C12" s="50"/>
      <c r="D12" s="50"/>
      <c r="E12" s="50"/>
    </row>
    <row r="13" spans="1:9" x14ac:dyDescent="0.25">
      <c r="B13" s="22"/>
      <c r="C13" s="22"/>
      <c r="D13" s="22"/>
      <c r="E13" s="22"/>
    </row>
    <row r="14" spans="1:9" x14ac:dyDescent="0.25">
      <c r="A14" t="s">
        <v>42</v>
      </c>
      <c r="B14" s="50" t="s">
        <v>51</v>
      </c>
      <c r="C14" s="50"/>
      <c r="D14" s="50"/>
      <c r="E14" s="50"/>
    </row>
    <row r="15" spans="1:9" x14ac:dyDescent="0.25">
      <c r="B15" s="22"/>
      <c r="C15" s="22"/>
      <c r="D15" s="22"/>
      <c r="E15" s="22"/>
    </row>
    <row r="20" spans="1:9" ht="18.75" x14ac:dyDescent="0.3">
      <c r="A20" s="12" t="s">
        <v>9</v>
      </c>
      <c r="B20" s="45"/>
      <c r="C20" s="8"/>
      <c r="D20" s="8"/>
      <c r="E20" s="8"/>
      <c r="F20" s="8"/>
      <c r="G20" s="8"/>
      <c r="H20" s="8"/>
      <c r="I20" s="8"/>
    </row>
    <row r="21" spans="1:9" x14ac:dyDescent="0.25">
      <c r="B21" s="5"/>
    </row>
    <row r="22" spans="1:9" x14ac:dyDescent="0.25">
      <c r="F22" s="5"/>
    </row>
    <row r="23" spans="1:9" s="4" customFormat="1" x14ac:dyDescent="0.25">
      <c r="A23" s="13"/>
      <c r="B23" s="13"/>
      <c r="C23" s="13" t="s">
        <v>14</v>
      </c>
      <c r="D23" s="13" t="s">
        <v>15</v>
      </c>
      <c r="E23" s="13"/>
      <c r="F23" s="14" t="s">
        <v>13</v>
      </c>
      <c r="G23" s="13"/>
      <c r="H23" s="13" t="s">
        <v>11</v>
      </c>
      <c r="I23" s="13"/>
    </row>
    <row r="24" spans="1:9" x14ac:dyDescent="0.25">
      <c r="F24" s="5"/>
    </row>
    <row r="25" spans="1:9" x14ac:dyDescent="0.25">
      <c r="A25" t="s">
        <v>4</v>
      </c>
      <c r="C25" s="15" t="e">
        <f>F25/B20</f>
        <v>#DIV/0!</v>
      </c>
      <c r="D25" s="16"/>
      <c r="F25" s="5">
        <f>IF(B14="verheiratet oder in eing. Partnerschaft",'Var24'!F44,'Var24'!F29)</f>
        <v>0</v>
      </c>
      <c r="H25" t="s">
        <v>21</v>
      </c>
    </row>
    <row r="26" spans="1:9" x14ac:dyDescent="0.25">
      <c r="A26" t="s">
        <v>5</v>
      </c>
      <c r="C26" s="17">
        <v>1.9E-2</v>
      </c>
      <c r="D26" s="18">
        <v>1</v>
      </c>
      <c r="F26" s="5">
        <f>ROUND((B20*C26*D26)*20,0)/20</f>
        <v>0</v>
      </c>
      <c r="H26" t="s">
        <v>20</v>
      </c>
    </row>
    <row r="27" spans="1:9" x14ac:dyDescent="0.25">
      <c r="A27" t="s">
        <v>6</v>
      </c>
      <c r="C27" s="17">
        <v>1.9E-2</v>
      </c>
      <c r="D27" s="18">
        <v>0.99</v>
      </c>
      <c r="F27" s="33">
        <f>ROUND((B20*C27*D27)*20,0)/20</f>
        <v>0</v>
      </c>
      <c r="H27" t="s">
        <v>20</v>
      </c>
    </row>
    <row r="28" spans="1:9" x14ac:dyDescent="0.25">
      <c r="A28" t="s">
        <v>29</v>
      </c>
      <c r="C28" s="17"/>
      <c r="D28" s="18"/>
      <c r="F28" s="5">
        <f>SUM(F25:F27)</f>
        <v>0</v>
      </c>
    </row>
    <row r="29" spans="1:9" x14ac:dyDescent="0.25">
      <c r="A29" s="31" t="s">
        <v>46</v>
      </c>
      <c r="B29" s="32"/>
      <c r="C29" s="17">
        <v>0.02</v>
      </c>
      <c r="D29" s="18"/>
      <c r="F29" s="5">
        <f>ROUND((IF(F28*C29&gt;50,50,F28*C29))*20,0)/20</f>
        <v>0</v>
      </c>
    </row>
    <row r="30" spans="1:9" s="4" customFormat="1" x14ac:dyDescent="0.25">
      <c r="F30" s="6"/>
    </row>
    <row r="31" spans="1:9" ht="18.75" x14ac:dyDescent="0.3">
      <c r="A31" s="9" t="s">
        <v>8</v>
      </c>
      <c r="B31" s="9"/>
      <c r="C31" s="9"/>
      <c r="D31" s="9"/>
      <c r="E31" s="24"/>
      <c r="F31" s="10">
        <f>F28-F29</f>
        <v>0</v>
      </c>
      <c r="G31" s="24"/>
      <c r="H31" s="24"/>
      <c r="I31" s="24"/>
    </row>
    <row r="32" spans="1:9" x14ac:dyDescent="0.25">
      <c r="A32" s="21"/>
      <c r="B32" s="21"/>
      <c r="C32" s="21"/>
      <c r="D32" s="21"/>
      <c r="E32" s="22"/>
      <c r="F32" s="23"/>
      <c r="G32" s="22"/>
      <c r="H32" s="22"/>
      <c r="I32" s="22"/>
    </row>
    <row r="33" spans="1:9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5" spans="1:9" x14ac:dyDescent="0.25">
      <c r="A35" s="19" t="s">
        <v>16</v>
      </c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19" t="s">
        <v>17</v>
      </c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19" t="s">
        <v>18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21"/>
      <c r="B38" s="22"/>
      <c r="C38" s="22"/>
      <c r="D38" s="22"/>
      <c r="E38" s="22"/>
      <c r="F38" s="22"/>
      <c r="G38" s="22"/>
      <c r="H38" s="22"/>
      <c r="I38" s="22"/>
    </row>
    <row r="39" spans="1:9" x14ac:dyDescent="0.25">
      <c r="A39" s="20">
        <f ca="1">TODAY()</f>
        <v>45614</v>
      </c>
      <c r="B39" s="8"/>
      <c r="C39" s="8"/>
      <c r="D39" s="8"/>
      <c r="E39" s="8"/>
      <c r="F39" s="8"/>
      <c r="G39" s="8"/>
      <c r="H39" s="8"/>
      <c r="I39" s="8"/>
    </row>
  </sheetData>
  <mergeCells count="6">
    <mergeCell ref="B14:E14"/>
    <mergeCell ref="B7:E7"/>
    <mergeCell ref="B8:E8"/>
    <mergeCell ref="B9:E9"/>
    <mergeCell ref="B10:E10"/>
    <mergeCell ref="B12:E12"/>
  </mergeCells>
  <dataValidations count="1">
    <dataValidation type="date" allowBlank="1" showInputMessage="1" showErrorMessage="1" sqref="B11" xr:uid="{975FE11B-EC06-4DDD-99D0-D5AAC0DF253B}">
      <formula1>1</formula1>
      <formula2>2958465</formula2>
    </dataValidation>
  </dataValidations>
  <pageMargins left="0.7" right="0.7" top="0.78740157499999996" bottom="0.78740157499999996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Bitte wählen Sie einen auf die steuerpflichtige Person zutreffenden Zivilstand aus. " xr:uid="{4E46A93B-9D4F-4CAD-8974-24066D35B5D7}">
          <x14:formula1>
            <xm:f>'Var21'!$A$4:$A$5</xm:f>
          </x14:formula1>
          <xm:sqref>B14:E14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F3F44-9C07-4728-B03F-74D04039BD3C}">
  <sheetPr>
    <pageSetUpPr fitToPage="1"/>
  </sheetPr>
  <dimension ref="A1:I39"/>
  <sheetViews>
    <sheetView showGridLines="0" tabSelected="1" workbookViewId="0">
      <selection activeCell="B14" sqref="B14:E14"/>
    </sheetView>
  </sheetViews>
  <sheetFormatPr baseColWidth="10" defaultRowHeight="15" x14ac:dyDescent="0.25"/>
  <cols>
    <col min="1" max="1" width="21" customWidth="1"/>
    <col min="2" max="2" width="24.85546875" customWidth="1"/>
    <col min="5" max="5" width="5.42578125" customWidth="1"/>
    <col min="6" max="6" width="18.85546875" bestFit="1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68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x14ac:dyDescent="0.25">
      <c r="A7" t="s">
        <v>25</v>
      </c>
      <c r="B7" s="50"/>
      <c r="C7" s="50"/>
      <c r="D7" s="50"/>
      <c r="E7" s="50"/>
    </row>
    <row r="8" spans="1:9" x14ac:dyDescent="0.25">
      <c r="A8" t="s">
        <v>24</v>
      </c>
      <c r="B8" s="50"/>
      <c r="C8" s="50"/>
      <c r="D8" s="50"/>
      <c r="E8" s="50"/>
    </row>
    <row r="9" spans="1:9" x14ac:dyDescent="0.25">
      <c r="A9" t="s">
        <v>38</v>
      </c>
      <c r="B9" s="50"/>
      <c r="C9" s="50"/>
      <c r="D9" s="50"/>
      <c r="E9" s="50"/>
    </row>
    <row r="10" spans="1:9" x14ac:dyDescent="0.25">
      <c r="A10" t="s">
        <v>39</v>
      </c>
      <c r="B10" s="50"/>
      <c r="C10" s="50"/>
      <c r="D10" s="50"/>
      <c r="E10" s="50"/>
    </row>
    <row r="11" spans="1:9" x14ac:dyDescent="0.25">
      <c r="A11" t="s">
        <v>40</v>
      </c>
      <c r="B11" s="43"/>
      <c r="C11" s="47"/>
      <c r="D11" s="47"/>
      <c r="E11" s="47"/>
    </row>
    <row r="12" spans="1:9" x14ac:dyDescent="0.25">
      <c r="A12" t="s">
        <v>41</v>
      </c>
      <c r="B12" s="50"/>
      <c r="C12" s="50"/>
      <c r="D12" s="50"/>
      <c r="E12" s="50"/>
    </row>
    <row r="13" spans="1:9" x14ac:dyDescent="0.25">
      <c r="B13" s="22"/>
      <c r="C13" s="22"/>
      <c r="D13" s="22"/>
      <c r="E13" s="22"/>
    </row>
    <row r="14" spans="1:9" x14ac:dyDescent="0.25">
      <c r="A14" t="s">
        <v>42</v>
      </c>
      <c r="B14" s="50" t="s">
        <v>51</v>
      </c>
      <c r="C14" s="50"/>
      <c r="D14" s="50"/>
      <c r="E14" s="50"/>
    </row>
    <row r="15" spans="1:9" x14ac:dyDescent="0.25">
      <c r="B15" s="22"/>
      <c r="C15" s="22"/>
      <c r="D15" s="22"/>
      <c r="E15" s="22"/>
    </row>
    <row r="20" spans="1:9" ht="18.75" x14ac:dyDescent="0.3">
      <c r="A20" s="12" t="s">
        <v>9</v>
      </c>
      <c r="B20" s="45">
        <v>0</v>
      </c>
      <c r="C20" s="8"/>
      <c r="D20" s="8"/>
      <c r="E20" s="8"/>
      <c r="F20" s="8"/>
      <c r="G20" s="8"/>
      <c r="H20" s="8"/>
      <c r="I20" s="8"/>
    </row>
    <row r="21" spans="1:9" x14ac:dyDescent="0.25">
      <c r="B21" s="5"/>
    </row>
    <row r="22" spans="1:9" x14ac:dyDescent="0.25">
      <c r="F22" s="5"/>
    </row>
    <row r="23" spans="1:9" s="4" customFormat="1" x14ac:dyDescent="0.25">
      <c r="A23" s="13"/>
      <c r="B23" s="13"/>
      <c r="C23" s="13" t="s">
        <v>14</v>
      </c>
      <c r="D23" s="13" t="s">
        <v>15</v>
      </c>
      <c r="E23" s="13"/>
      <c r="F23" s="14" t="s">
        <v>13</v>
      </c>
      <c r="G23" s="13"/>
      <c r="H23" s="13" t="s">
        <v>11</v>
      </c>
      <c r="I23" s="13"/>
    </row>
    <row r="24" spans="1:9" x14ac:dyDescent="0.25">
      <c r="F24" s="5"/>
    </row>
    <row r="25" spans="1:9" x14ac:dyDescent="0.25">
      <c r="A25" t="s">
        <v>4</v>
      </c>
      <c r="C25" s="15" t="e">
        <f>F25/B20</f>
        <v>#DIV/0!</v>
      </c>
      <c r="D25" s="16"/>
      <c r="F25" s="5">
        <f>IF(B14="verheiratet oder in eing. Partnerschaft",'Var25'!F44,'Var25'!F29)</f>
        <v>0</v>
      </c>
      <c r="H25" t="s">
        <v>21</v>
      </c>
    </row>
    <row r="26" spans="1:9" x14ac:dyDescent="0.25">
      <c r="A26" t="s">
        <v>5</v>
      </c>
      <c r="C26" s="17">
        <v>1.9E-2</v>
      </c>
      <c r="D26" s="18">
        <v>1</v>
      </c>
      <c r="F26" s="5">
        <f>ROUND((B20*C26*D26)*20,0)/20</f>
        <v>0</v>
      </c>
      <c r="H26" t="s">
        <v>20</v>
      </c>
    </row>
    <row r="27" spans="1:9" x14ac:dyDescent="0.25">
      <c r="A27" t="s">
        <v>6</v>
      </c>
      <c r="C27" s="17">
        <v>1.9E-2</v>
      </c>
      <c r="D27" s="18">
        <v>0.99</v>
      </c>
      <c r="F27" s="33">
        <f>ROUND((B20*C27*D27)*20,0)/20</f>
        <v>0</v>
      </c>
      <c r="H27" t="s">
        <v>20</v>
      </c>
    </row>
    <row r="28" spans="1:9" x14ac:dyDescent="0.25">
      <c r="A28" t="s">
        <v>29</v>
      </c>
      <c r="C28" s="17"/>
      <c r="D28" s="18"/>
      <c r="F28" s="5">
        <f>SUM(F25:F27)</f>
        <v>0</v>
      </c>
    </row>
    <row r="29" spans="1:9" x14ac:dyDescent="0.25">
      <c r="A29" s="31" t="s">
        <v>46</v>
      </c>
      <c r="B29" s="32"/>
      <c r="C29" s="17">
        <v>0.01</v>
      </c>
      <c r="D29" s="18"/>
      <c r="F29" s="5">
        <f>ROUND((IF(F28*C29&gt;50,50,F28*C29))*20,0)/20</f>
        <v>0</v>
      </c>
    </row>
    <row r="30" spans="1:9" s="4" customFormat="1" x14ac:dyDescent="0.25">
      <c r="F30" s="6"/>
    </row>
    <row r="31" spans="1:9" ht="18.75" x14ac:dyDescent="0.3">
      <c r="A31" s="9" t="s">
        <v>8</v>
      </c>
      <c r="B31" s="9"/>
      <c r="C31" s="9"/>
      <c r="D31" s="9"/>
      <c r="E31" s="24"/>
      <c r="F31" s="10">
        <f>F28-F29</f>
        <v>0</v>
      </c>
      <c r="G31" s="24"/>
      <c r="H31" s="24"/>
      <c r="I31" s="24"/>
    </row>
    <row r="32" spans="1:9" x14ac:dyDescent="0.25">
      <c r="A32" s="21"/>
      <c r="B32" s="21"/>
      <c r="C32" s="21"/>
      <c r="D32" s="21"/>
      <c r="E32" s="22"/>
      <c r="F32" s="23"/>
      <c r="G32" s="22"/>
      <c r="H32" s="22"/>
      <c r="I32" s="22"/>
    </row>
    <row r="33" spans="1:9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5" spans="1:9" x14ac:dyDescent="0.25">
      <c r="A35" s="19" t="s">
        <v>16</v>
      </c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19" t="s">
        <v>17</v>
      </c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19" t="s">
        <v>18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21"/>
      <c r="B38" s="22"/>
      <c r="C38" s="22"/>
      <c r="D38" s="22"/>
      <c r="E38" s="22"/>
      <c r="F38" s="22"/>
      <c r="G38" s="22"/>
      <c r="H38" s="22"/>
      <c r="I38" s="22"/>
    </row>
    <row r="39" spans="1:9" x14ac:dyDescent="0.25">
      <c r="A39" s="20">
        <f ca="1">TODAY()</f>
        <v>45614</v>
      </c>
      <c r="B39" s="8"/>
      <c r="C39" s="8"/>
      <c r="D39" s="8"/>
      <c r="E39" s="8"/>
      <c r="F39" s="8"/>
      <c r="G39" s="8"/>
      <c r="H39" s="8"/>
      <c r="I39" s="8"/>
    </row>
  </sheetData>
  <sheetProtection sheet="1" objects="1" scenarios="1"/>
  <mergeCells count="6">
    <mergeCell ref="B7:E7"/>
    <mergeCell ref="B8:E8"/>
    <mergeCell ref="B9:E9"/>
    <mergeCell ref="B10:E10"/>
    <mergeCell ref="B12:E12"/>
    <mergeCell ref="B14:E14"/>
  </mergeCells>
  <dataValidations count="1">
    <dataValidation type="date" allowBlank="1" showInputMessage="1" showErrorMessage="1" sqref="B11" xr:uid="{5700EDF7-AA57-48FD-990E-0C1F65238DE7}">
      <formula1>1</formula1>
      <formula2>2958465</formula2>
    </dataValidation>
  </dataValidations>
  <pageMargins left="0.7" right="0.7" top="0.78740157499999996" bottom="0.78740157499999996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Bitte wählen Sie einen auf die steuerpflichtige Person zutreffenden Zivilstand aus. " xr:uid="{06A9ECB8-ABB9-4361-AA66-5E653ED6D1C7}">
          <x14:formula1>
            <xm:f>'Var21'!$A$4:$A$5</xm:f>
          </x14:formula1>
          <xm:sqref>B14:E14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4"/>
  <sheetViews>
    <sheetView workbookViewId="0">
      <selection activeCell="F17" sqref="F17"/>
    </sheetView>
  </sheetViews>
  <sheetFormatPr baseColWidth="10" defaultRowHeight="15" x14ac:dyDescent="0.25"/>
  <cols>
    <col min="1" max="1" width="28.5703125" customWidth="1"/>
    <col min="2" max="2" width="34.7109375" customWidth="1"/>
    <col min="4" max="4" width="11.42578125" customWidth="1"/>
    <col min="5" max="5" width="0.140625" customWidth="1"/>
    <col min="6" max="6" width="20" customWidth="1"/>
  </cols>
  <sheetData>
    <row r="1" spans="1:9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34" t="s">
        <v>42</v>
      </c>
      <c r="C3" s="34" t="s">
        <v>43</v>
      </c>
    </row>
    <row r="4" spans="1:9" x14ac:dyDescent="0.25">
      <c r="A4" t="s">
        <v>51</v>
      </c>
      <c r="C4" t="s">
        <v>53</v>
      </c>
    </row>
    <row r="5" spans="1:9" x14ac:dyDescent="0.25">
      <c r="A5" t="s">
        <v>52</v>
      </c>
      <c r="C5" t="s">
        <v>44</v>
      </c>
    </row>
    <row r="15" spans="1:9" x14ac:dyDescent="0.25">
      <c r="A15" s="35" t="s">
        <v>45</v>
      </c>
      <c r="B15" s="36"/>
      <c r="C15" s="35" t="s">
        <v>21</v>
      </c>
      <c r="D15" s="36"/>
      <c r="E15" s="36"/>
      <c r="F15" s="36"/>
      <c r="G15" s="36"/>
      <c r="H15" s="36"/>
      <c r="I15" s="36"/>
    </row>
    <row r="17" spans="1:8" x14ac:dyDescent="0.25">
      <c r="A17" s="4" t="s">
        <v>10</v>
      </c>
      <c r="F17" s="37">
        <f>'2021'!B21</f>
        <v>0</v>
      </c>
    </row>
    <row r="18" spans="1:8" x14ac:dyDescent="0.25">
      <c r="A18" t="s">
        <v>48</v>
      </c>
    </row>
    <row r="20" spans="1:8" x14ac:dyDescent="0.25">
      <c r="A20" s="38">
        <f>IF(F17&gt;25000, 25000,F17)</f>
        <v>0</v>
      </c>
      <c r="B20" t="s">
        <v>55</v>
      </c>
      <c r="C20" s="1">
        <v>0</v>
      </c>
      <c r="F20" s="5">
        <f>A20*C20</f>
        <v>0</v>
      </c>
      <c r="H20" t="s">
        <v>12</v>
      </c>
    </row>
    <row r="21" spans="1:8" x14ac:dyDescent="0.25">
      <c r="A21" s="38">
        <f>IF(F17&gt;50000,25000,F17-A20)</f>
        <v>0</v>
      </c>
      <c r="B21" t="s">
        <v>56</v>
      </c>
      <c r="C21" s="1">
        <v>3.5000000000000001E-3</v>
      </c>
      <c r="F21" s="5">
        <f t="shared" ref="F21:F27" si="0">C21*A21</f>
        <v>0</v>
      </c>
      <c r="H21" t="s">
        <v>12</v>
      </c>
    </row>
    <row r="22" spans="1:8" x14ac:dyDescent="0.25">
      <c r="A22" s="38">
        <f>IF(F17&gt;75000,25000,F17-A20-A21)</f>
        <v>0</v>
      </c>
      <c r="B22" t="s">
        <v>57</v>
      </c>
      <c r="C22" s="1">
        <v>6.4999999999999997E-3</v>
      </c>
      <c r="F22" s="5">
        <f t="shared" si="0"/>
        <v>0</v>
      </c>
      <c r="H22" t="s">
        <v>12</v>
      </c>
    </row>
    <row r="23" spans="1:8" x14ac:dyDescent="0.25">
      <c r="A23" s="38">
        <f>IF(F17&gt;100000,25000,F17-A20-A21-A22)</f>
        <v>0</v>
      </c>
      <c r="B23" t="s">
        <v>58</v>
      </c>
      <c r="C23" s="1">
        <v>1.2999999999999999E-2</v>
      </c>
      <c r="F23" s="5">
        <f t="shared" si="0"/>
        <v>0</v>
      </c>
      <c r="H23" t="s">
        <v>12</v>
      </c>
    </row>
    <row r="24" spans="1:8" x14ac:dyDescent="0.25">
      <c r="A24" s="38">
        <f>IF(F17&gt;125000,25000,F17-A20-A21-A22-A23)</f>
        <v>0</v>
      </c>
      <c r="B24" t="s">
        <v>59</v>
      </c>
      <c r="C24" s="1">
        <v>1.7000000000000001E-2</v>
      </c>
      <c r="F24" s="5">
        <f t="shared" si="0"/>
        <v>0</v>
      </c>
      <c r="H24" t="s">
        <v>12</v>
      </c>
    </row>
    <row r="25" spans="1:8" x14ac:dyDescent="0.25">
      <c r="A25" s="38">
        <f>IF(F17&gt;150000,25000,F17-A20-A21-A22-A23-A24)</f>
        <v>0</v>
      </c>
      <c r="B25" t="s">
        <v>60</v>
      </c>
      <c r="C25" s="1">
        <v>0.02</v>
      </c>
      <c r="F25" s="5">
        <f t="shared" si="0"/>
        <v>0</v>
      </c>
      <c r="H25" t="s">
        <v>12</v>
      </c>
    </row>
    <row r="26" spans="1:8" x14ac:dyDescent="0.25">
      <c r="A26" s="38">
        <f>IF(F17&gt;900000,600000,F17-A20-A21-A22-A23-A24-A25)</f>
        <v>0</v>
      </c>
      <c r="B26" t="s">
        <v>61</v>
      </c>
      <c r="C26" s="1">
        <v>2.5999999999999999E-2</v>
      </c>
      <c r="F26" s="5">
        <f t="shared" si="0"/>
        <v>0</v>
      </c>
      <c r="H26" t="s">
        <v>12</v>
      </c>
    </row>
    <row r="27" spans="1:8" x14ac:dyDescent="0.25">
      <c r="A27" s="38">
        <f>IF(F17&gt;900000,F17-A20-A21-A22-A23-A24-A25-A26,0)</f>
        <v>0</v>
      </c>
      <c r="B27" t="s">
        <v>64</v>
      </c>
      <c r="C27" s="1">
        <v>2.3E-2</v>
      </c>
      <c r="F27" s="5">
        <f t="shared" si="0"/>
        <v>0</v>
      </c>
      <c r="H27" t="s">
        <v>12</v>
      </c>
    </row>
    <row r="29" spans="1:8" x14ac:dyDescent="0.25">
      <c r="A29" t="s">
        <v>49</v>
      </c>
      <c r="F29" s="37">
        <f>SUM(F20:F28)</f>
        <v>0</v>
      </c>
    </row>
    <row r="32" spans="1:8" x14ac:dyDescent="0.25">
      <c r="A32" s="4" t="s">
        <v>10</v>
      </c>
      <c r="F32" s="37">
        <f>'2021'!B21</f>
        <v>0</v>
      </c>
    </row>
    <row r="33" spans="1:8" x14ac:dyDescent="0.25">
      <c r="A33" t="s">
        <v>50</v>
      </c>
    </row>
    <row r="35" spans="1:8" x14ac:dyDescent="0.25">
      <c r="A35" s="38">
        <f>IF(F32&gt;25000, 25000,F32)</f>
        <v>0</v>
      </c>
      <c r="B35" t="s">
        <v>55</v>
      </c>
      <c r="C35" s="1">
        <v>0</v>
      </c>
      <c r="F35" s="5">
        <f>C35*A35</f>
        <v>0</v>
      </c>
      <c r="H35" t="s">
        <v>12</v>
      </c>
    </row>
    <row r="36" spans="1:8" x14ac:dyDescent="0.25">
      <c r="A36" s="38">
        <f>IF(F32&gt;50000,25000,F32-A35)</f>
        <v>0</v>
      </c>
      <c r="B36" t="s">
        <v>56</v>
      </c>
      <c r="C36" s="1">
        <v>2E-3</v>
      </c>
      <c r="F36" s="5">
        <f t="shared" ref="F36:F42" si="1">C36*A36</f>
        <v>0</v>
      </c>
      <c r="H36" t="s">
        <v>12</v>
      </c>
    </row>
    <row r="37" spans="1:8" x14ac:dyDescent="0.25">
      <c r="A37" s="38">
        <f>IF(F32&gt;75000,25000,F32-A35-A36)</f>
        <v>0</v>
      </c>
      <c r="B37" t="s">
        <v>57</v>
      </c>
      <c r="C37" s="1">
        <v>5.0000000000000001E-3</v>
      </c>
      <c r="F37" s="5">
        <f t="shared" si="1"/>
        <v>0</v>
      </c>
      <c r="H37" t="s">
        <v>12</v>
      </c>
    </row>
    <row r="38" spans="1:8" x14ac:dyDescent="0.25">
      <c r="A38" s="38">
        <f>IF(F32&gt;100000,25000,F32-A35-A36-A37)</f>
        <v>0</v>
      </c>
      <c r="B38" t="s">
        <v>58</v>
      </c>
      <c r="C38" s="1">
        <v>8.9999999999999993E-3</v>
      </c>
      <c r="F38" s="5">
        <f t="shared" si="1"/>
        <v>0</v>
      </c>
      <c r="H38" t="s">
        <v>12</v>
      </c>
    </row>
    <row r="39" spans="1:8" x14ac:dyDescent="0.25">
      <c r="A39" s="38">
        <f>IF(F32&gt;125000,25000,F32-A35-A36-A37-A38)</f>
        <v>0</v>
      </c>
      <c r="B39" t="s">
        <v>59</v>
      </c>
      <c r="C39" s="1">
        <v>1.2500000000000001E-2</v>
      </c>
      <c r="F39" s="5">
        <f t="shared" si="1"/>
        <v>0</v>
      </c>
      <c r="H39" t="s">
        <v>12</v>
      </c>
    </row>
    <row r="40" spans="1:8" x14ac:dyDescent="0.25">
      <c r="A40" s="38">
        <f>IF(F32&gt;150000,25000,F32-A35-A36-A37-A38-A39)</f>
        <v>0</v>
      </c>
      <c r="B40" t="s">
        <v>60</v>
      </c>
      <c r="C40" s="1">
        <v>0.02</v>
      </c>
      <c r="F40" s="5">
        <f t="shared" si="1"/>
        <v>0</v>
      </c>
      <c r="H40" t="s">
        <v>12</v>
      </c>
    </row>
    <row r="41" spans="1:8" x14ac:dyDescent="0.25">
      <c r="A41" s="38">
        <f>IF(F32&gt;900000,750000,F32-A35-A36-A37-A38-A39-A40)</f>
        <v>0</v>
      </c>
      <c r="B41" t="s">
        <v>62</v>
      </c>
      <c r="C41" s="1">
        <v>2.5999999999999999E-2</v>
      </c>
      <c r="F41" s="5">
        <f t="shared" si="1"/>
        <v>0</v>
      </c>
      <c r="H41" t="s">
        <v>12</v>
      </c>
    </row>
    <row r="42" spans="1:8" x14ac:dyDescent="0.25">
      <c r="A42" s="38">
        <f>IF(F32&gt;900000,F32-A35-A36-A37-A38-A39-A40-A41,0)</f>
        <v>0</v>
      </c>
      <c r="B42" t="s">
        <v>63</v>
      </c>
      <c r="C42" s="1">
        <v>2.3E-2</v>
      </c>
      <c r="F42" s="5">
        <f t="shared" si="1"/>
        <v>0</v>
      </c>
      <c r="H42" t="s">
        <v>12</v>
      </c>
    </row>
    <row r="44" spans="1:8" x14ac:dyDescent="0.25">
      <c r="A44" t="s">
        <v>49</v>
      </c>
      <c r="F44" s="37">
        <f>SUM(F35:F43)</f>
        <v>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C9CFD-4B87-442D-A659-0CA7AE5A2B55}">
  <dimension ref="A1:I44"/>
  <sheetViews>
    <sheetView workbookViewId="0">
      <selection activeCell="F33" sqref="F33"/>
    </sheetView>
  </sheetViews>
  <sheetFormatPr baseColWidth="10" defaultRowHeight="15" x14ac:dyDescent="0.25"/>
  <cols>
    <col min="1" max="1" width="28.5703125" customWidth="1"/>
    <col min="2" max="2" width="34.7109375" customWidth="1"/>
    <col min="4" max="4" width="11.42578125" customWidth="1"/>
    <col min="5" max="5" width="0.140625" customWidth="1"/>
    <col min="6" max="6" width="20" customWidth="1"/>
  </cols>
  <sheetData>
    <row r="1" spans="1:9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34" t="s">
        <v>42</v>
      </c>
      <c r="C3" s="34" t="s">
        <v>43</v>
      </c>
    </row>
    <row r="4" spans="1:9" x14ac:dyDescent="0.25">
      <c r="A4" t="s">
        <v>51</v>
      </c>
      <c r="C4" t="s">
        <v>53</v>
      </c>
    </row>
    <row r="5" spans="1:9" x14ac:dyDescent="0.25">
      <c r="A5" t="s">
        <v>52</v>
      </c>
      <c r="C5" t="s">
        <v>44</v>
      </c>
    </row>
    <row r="15" spans="1:9" x14ac:dyDescent="0.25">
      <c r="A15" s="35" t="s">
        <v>45</v>
      </c>
      <c r="B15" s="36"/>
      <c r="C15" s="35" t="s">
        <v>21</v>
      </c>
      <c r="D15" s="36"/>
      <c r="E15" s="36"/>
      <c r="F15" s="36"/>
      <c r="G15" s="36"/>
      <c r="H15" s="36"/>
      <c r="I15" s="36"/>
    </row>
    <row r="17" spans="1:8" x14ac:dyDescent="0.25">
      <c r="A17" s="4" t="s">
        <v>10</v>
      </c>
      <c r="F17" s="37">
        <f>'2022'!B21</f>
        <v>0</v>
      </c>
    </row>
    <row r="18" spans="1:8" x14ac:dyDescent="0.25">
      <c r="A18" t="s">
        <v>48</v>
      </c>
    </row>
    <row r="20" spans="1:8" x14ac:dyDescent="0.25">
      <c r="A20" s="38">
        <f>IF(F17&gt;25000, 25000,F17)</f>
        <v>0</v>
      </c>
      <c r="B20" t="s">
        <v>55</v>
      </c>
      <c r="C20" s="1">
        <v>0</v>
      </c>
      <c r="F20" s="5">
        <f>A20*C20</f>
        <v>0</v>
      </c>
      <c r="H20" t="s">
        <v>12</v>
      </c>
    </row>
    <row r="21" spans="1:8" x14ac:dyDescent="0.25">
      <c r="A21" s="38">
        <f>IF(F17&gt;50000,25000,F17-A20)</f>
        <v>0</v>
      </c>
      <c r="B21" t="s">
        <v>56</v>
      </c>
      <c r="C21" s="1">
        <v>3.5000000000000001E-3</v>
      </c>
      <c r="F21" s="5">
        <f t="shared" ref="F21:F27" si="0">C21*A21</f>
        <v>0</v>
      </c>
      <c r="H21" t="s">
        <v>12</v>
      </c>
    </row>
    <row r="22" spans="1:8" x14ac:dyDescent="0.25">
      <c r="A22" s="38">
        <f>IF(F17&gt;75000,25000,F17-A20-A21)</f>
        <v>0</v>
      </c>
      <c r="B22" t="s">
        <v>57</v>
      </c>
      <c r="C22" s="1">
        <v>6.4999999999999997E-3</v>
      </c>
      <c r="F22" s="5">
        <f t="shared" si="0"/>
        <v>0</v>
      </c>
      <c r="H22" t="s">
        <v>12</v>
      </c>
    </row>
    <row r="23" spans="1:8" x14ac:dyDescent="0.25">
      <c r="A23" s="38">
        <f>IF(F17&gt;100000,25000,F17-A20-A21-A22)</f>
        <v>0</v>
      </c>
      <c r="B23" t="s">
        <v>58</v>
      </c>
      <c r="C23" s="1">
        <v>1.2999999999999999E-2</v>
      </c>
      <c r="F23" s="5">
        <f t="shared" si="0"/>
        <v>0</v>
      </c>
      <c r="H23" t="s">
        <v>12</v>
      </c>
    </row>
    <row r="24" spans="1:8" x14ac:dyDescent="0.25">
      <c r="A24" s="38">
        <f>IF(F17&gt;125000,25000,F17-A20-A21-A22-A23)</f>
        <v>0</v>
      </c>
      <c r="B24" t="s">
        <v>59</v>
      </c>
      <c r="C24" s="1">
        <v>1.7000000000000001E-2</v>
      </c>
      <c r="F24" s="5">
        <f t="shared" si="0"/>
        <v>0</v>
      </c>
      <c r="H24" t="s">
        <v>12</v>
      </c>
    </row>
    <row r="25" spans="1:8" x14ac:dyDescent="0.25">
      <c r="A25" s="38">
        <f>IF(F17&gt;150000,25000,F17-A20-A21-A22-A23-A24)</f>
        <v>0</v>
      </c>
      <c r="B25" t="s">
        <v>60</v>
      </c>
      <c r="C25" s="1">
        <v>0.02</v>
      </c>
      <c r="F25" s="5">
        <f t="shared" si="0"/>
        <v>0</v>
      </c>
      <c r="H25" t="s">
        <v>12</v>
      </c>
    </row>
    <row r="26" spans="1:8" x14ac:dyDescent="0.25">
      <c r="A26" s="38">
        <f>IF(F17&gt;900000,600000,F17-A20-A21-A22-A23-A24-A25)</f>
        <v>0</v>
      </c>
      <c r="B26" t="s">
        <v>61</v>
      </c>
      <c r="C26" s="1">
        <v>2.5999999999999999E-2</v>
      </c>
      <c r="F26" s="5">
        <f t="shared" si="0"/>
        <v>0</v>
      </c>
      <c r="H26" t="s">
        <v>12</v>
      </c>
    </row>
    <row r="27" spans="1:8" x14ac:dyDescent="0.25">
      <c r="A27" s="38">
        <f>IF(F17&gt;900000,F17-A20-A21-A22-A23-A24-A25-A26,0)</f>
        <v>0</v>
      </c>
      <c r="B27" t="s">
        <v>64</v>
      </c>
      <c r="C27" s="1">
        <v>2.3E-2</v>
      </c>
      <c r="F27" s="5">
        <f t="shared" si="0"/>
        <v>0</v>
      </c>
      <c r="H27" t="s">
        <v>12</v>
      </c>
    </row>
    <row r="29" spans="1:8" x14ac:dyDescent="0.25">
      <c r="A29" t="s">
        <v>49</v>
      </c>
      <c r="F29" s="37">
        <f>SUM(F20:F28)</f>
        <v>0</v>
      </c>
    </row>
    <row r="32" spans="1:8" x14ac:dyDescent="0.25">
      <c r="A32" s="4" t="s">
        <v>10</v>
      </c>
      <c r="F32" s="37">
        <f>'2022'!B21</f>
        <v>0</v>
      </c>
    </row>
    <row r="33" spans="1:8" x14ac:dyDescent="0.25">
      <c r="A33" t="s">
        <v>50</v>
      </c>
    </row>
    <row r="35" spans="1:8" x14ac:dyDescent="0.25">
      <c r="A35" s="38">
        <f>IF(F32&gt;25000, 25000,F32)</f>
        <v>0</v>
      </c>
      <c r="B35" t="s">
        <v>55</v>
      </c>
      <c r="C35" s="1">
        <v>0</v>
      </c>
      <c r="F35" s="5">
        <f>C35*A35</f>
        <v>0</v>
      </c>
      <c r="H35" t="s">
        <v>12</v>
      </c>
    </row>
    <row r="36" spans="1:8" x14ac:dyDescent="0.25">
      <c r="A36" s="38">
        <f>IF(F32&gt;50000,25000,F32-A35)</f>
        <v>0</v>
      </c>
      <c r="B36" t="s">
        <v>56</v>
      </c>
      <c r="C36" s="1">
        <v>2E-3</v>
      </c>
      <c r="F36" s="5">
        <f t="shared" ref="F36:F42" si="1">C36*A36</f>
        <v>0</v>
      </c>
      <c r="H36" t="s">
        <v>12</v>
      </c>
    </row>
    <row r="37" spans="1:8" x14ac:dyDescent="0.25">
      <c r="A37" s="38">
        <f>IF(F32&gt;75000,25000,F32-A35-A36)</f>
        <v>0</v>
      </c>
      <c r="B37" t="s">
        <v>57</v>
      </c>
      <c r="C37" s="1">
        <v>5.0000000000000001E-3</v>
      </c>
      <c r="F37" s="5">
        <f t="shared" si="1"/>
        <v>0</v>
      </c>
      <c r="H37" t="s">
        <v>12</v>
      </c>
    </row>
    <row r="38" spans="1:8" x14ac:dyDescent="0.25">
      <c r="A38" s="38">
        <f>IF(F32&gt;100000,25000,F32-A35-A36-A37)</f>
        <v>0</v>
      </c>
      <c r="B38" t="s">
        <v>58</v>
      </c>
      <c r="C38" s="1">
        <v>8.9999999999999993E-3</v>
      </c>
      <c r="F38" s="5">
        <f t="shared" si="1"/>
        <v>0</v>
      </c>
      <c r="H38" t="s">
        <v>12</v>
      </c>
    </row>
    <row r="39" spans="1:8" x14ac:dyDescent="0.25">
      <c r="A39" s="38">
        <f>IF(F32&gt;125000,25000,F32-A35-A36-A37-A38)</f>
        <v>0</v>
      </c>
      <c r="B39" t="s">
        <v>59</v>
      </c>
      <c r="C39" s="1">
        <v>1.2500000000000001E-2</v>
      </c>
      <c r="F39" s="5">
        <f t="shared" si="1"/>
        <v>0</v>
      </c>
      <c r="H39" t="s">
        <v>12</v>
      </c>
    </row>
    <row r="40" spans="1:8" x14ac:dyDescent="0.25">
      <c r="A40" s="38">
        <f>IF(F32&gt;150000,25000,F32-A35-A36-A37-A38-A39)</f>
        <v>0</v>
      </c>
      <c r="B40" t="s">
        <v>60</v>
      </c>
      <c r="C40" s="1">
        <v>0.02</v>
      </c>
      <c r="F40" s="5">
        <f t="shared" si="1"/>
        <v>0</v>
      </c>
      <c r="H40" t="s">
        <v>12</v>
      </c>
    </row>
    <row r="41" spans="1:8" x14ac:dyDescent="0.25">
      <c r="A41" s="38">
        <f>IF(F32&gt;900000,750000,F32-A35-A36-A37-A38-A39-A40)</f>
        <v>0</v>
      </c>
      <c r="B41" t="s">
        <v>62</v>
      </c>
      <c r="C41" s="1">
        <v>2.5999999999999999E-2</v>
      </c>
      <c r="F41" s="5">
        <f t="shared" si="1"/>
        <v>0</v>
      </c>
      <c r="H41" t="s">
        <v>12</v>
      </c>
    </row>
    <row r="42" spans="1:8" x14ac:dyDescent="0.25">
      <c r="A42" s="38">
        <f>IF(F32&gt;900000,F32-A35-A36-A37-A38-A39-A40-A41,0)</f>
        <v>0</v>
      </c>
      <c r="B42" t="s">
        <v>63</v>
      </c>
      <c r="C42" s="1">
        <v>2.3E-2</v>
      </c>
      <c r="F42" s="5">
        <f t="shared" si="1"/>
        <v>0</v>
      </c>
      <c r="H42" t="s">
        <v>12</v>
      </c>
    </row>
    <row r="44" spans="1:8" x14ac:dyDescent="0.25">
      <c r="A44" t="s">
        <v>49</v>
      </c>
      <c r="F44" s="37">
        <f>SUM(F35:F43)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4"/>
  <sheetViews>
    <sheetView workbookViewId="0">
      <selection activeCell="F33" sqref="F33"/>
    </sheetView>
  </sheetViews>
  <sheetFormatPr baseColWidth="10" defaultRowHeight="15" x14ac:dyDescent="0.25"/>
  <cols>
    <col min="1" max="1" width="28.5703125" customWidth="1"/>
    <col min="2" max="2" width="34.7109375" customWidth="1"/>
    <col min="4" max="4" width="11.42578125" customWidth="1"/>
    <col min="5" max="5" width="0.140625" customWidth="1"/>
    <col min="6" max="6" width="20" customWidth="1"/>
  </cols>
  <sheetData>
    <row r="1" spans="1:9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34" t="s">
        <v>42</v>
      </c>
      <c r="C3" s="34" t="s">
        <v>43</v>
      </c>
    </row>
    <row r="4" spans="1:9" x14ac:dyDescent="0.25">
      <c r="A4" t="s">
        <v>51</v>
      </c>
      <c r="C4" t="s">
        <v>53</v>
      </c>
    </row>
    <row r="5" spans="1:9" x14ac:dyDescent="0.25">
      <c r="A5" t="s">
        <v>52</v>
      </c>
      <c r="C5" t="s">
        <v>44</v>
      </c>
    </row>
    <row r="15" spans="1:9" x14ac:dyDescent="0.25">
      <c r="A15" s="35" t="s">
        <v>45</v>
      </c>
      <c r="B15" s="36"/>
      <c r="C15" s="35" t="s">
        <v>21</v>
      </c>
      <c r="D15" s="36"/>
      <c r="E15" s="36"/>
      <c r="F15" s="36"/>
      <c r="G15" s="36"/>
      <c r="H15" s="36"/>
      <c r="I15" s="36"/>
    </row>
    <row r="17" spans="1:8" x14ac:dyDescent="0.25">
      <c r="A17" s="4" t="s">
        <v>10</v>
      </c>
      <c r="F17" s="37">
        <f>'2023'!B20</f>
        <v>0</v>
      </c>
    </row>
    <row r="18" spans="1:8" x14ac:dyDescent="0.25">
      <c r="A18" t="s">
        <v>48</v>
      </c>
    </row>
    <row r="20" spans="1:8" x14ac:dyDescent="0.25">
      <c r="A20" s="38">
        <f>IF(F17&gt;25000, 25000,F17)</f>
        <v>0</v>
      </c>
      <c r="B20" t="s">
        <v>55</v>
      </c>
      <c r="C20" s="1">
        <v>0</v>
      </c>
      <c r="F20" s="5">
        <f>A20*C20</f>
        <v>0</v>
      </c>
      <c r="H20" t="s">
        <v>12</v>
      </c>
    </row>
    <row r="21" spans="1:8" x14ac:dyDescent="0.25">
      <c r="A21" s="38">
        <f>IF(F17&gt;50000,25000,F17-A20)</f>
        <v>0</v>
      </c>
      <c r="B21" t="s">
        <v>56</v>
      </c>
      <c r="C21" s="1">
        <v>3.5000000000000001E-3</v>
      </c>
      <c r="F21" s="5">
        <f t="shared" ref="F21:F27" si="0">C21*A21</f>
        <v>0</v>
      </c>
      <c r="H21" t="s">
        <v>12</v>
      </c>
    </row>
    <row r="22" spans="1:8" x14ac:dyDescent="0.25">
      <c r="A22" s="38">
        <f>IF(F17&gt;75000,25000,F17-A20-A21)</f>
        <v>0</v>
      </c>
      <c r="B22" t="s">
        <v>57</v>
      </c>
      <c r="C22" s="1">
        <v>6.0000000000000001E-3</v>
      </c>
      <c r="F22" s="5">
        <f t="shared" si="0"/>
        <v>0</v>
      </c>
      <c r="H22" t="s">
        <v>12</v>
      </c>
    </row>
    <row r="23" spans="1:8" x14ac:dyDescent="0.25">
      <c r="A23" s="38">
        <f>IF(F17&gt;100000,25000,F17-A20-A21-A22)</f>
        <v>0</v>
      </c>
      <c r="B23" t="s">
        <v>58</v>
      </c>
      <c r="C23" s="1">
        <v>1.2999999999999999E-2</v>
      </c>
      <c r="F23" s="5">
        <f t="shared" si="0"/>
        <v>0</v>
      </c>
      <c r="H23" t="s">
        <v>12</v>
      </c>
    </row>
    <row r="24" spans="1:8" x14ac:dyDescent="0.25">
      <c r="A24" s="38">
        <f>IF(F17&gt;125000,25000,F17-A20-A21-A22-A23)</f>
        <v>0</v>
      </c>
      <c r="B24" t="s">
        <v>59</v>
      </c>
      <c r="C24" s="1">
        <v>1.7000000000000001E-2</v>
      </c>
      <c r="F24" s="5">
        <f t="shared" si="0"/>
        <v>0</v>
      </c>
      <c r="H24" t="s">
        <v>12</v>
      </c>
    </row>
    <row r="25" spans="1:8" x14ac:dyDescent="0.25">
      <c r="A25" s="38">
        <f>IF(F17&gt;150000,25000,F17-A20-A21-A22-A23-A24)</f>
        <v>0</v>
      </c>
      <c r="B25" t="s">
        <v>60</v>
      </c>
      <c r="C25" s="1">
        <v>0.02</v>
      </c>
      <c r="F25" s="5">
        <f t="shared" si="0"/>
        <v>0</v>
      </c>
      <c r="H25" t="s">
        <v>12</v>
      </c>
    </row>
    <row r="26" spans="1:8" x14ac:dyDescent="0.25">
      <c r="A26" s="38">
        <f>IF(F17&gt;900000,600000,F17-A20-A21-A22-A23-A24-A25)</f>
        <v>0</v>
      </c>
      <c r="B26" t="s">
        <v>61</v>
      </c>
      <c r="C26" s="1">
        <v>2.5999999999999999E-2</v>
      </c>
      <c r="F26" s="5">
        <f t="shared" si="0"/>
        <v>0</v>
      </c>
      <c r="H26" t="s">
        <v>12</v>
      </c>
    </row>
    <row r="27" spans="1:8" x14ac:dyDescent="0.25">
      <c r="A27" s="38">
        <f>IF(F17&gt;900000,F17-A20-A21-A22-A23-A24-A25-A26,0)</f>
        <v>0</v>
      </c>
      <c r="B27" t="s">
        <v>64</v>
      </c>
      <c r="C27" s="1">
        <v>2.3E-2</v>
      </c>
      <c r="F27" s="5">
        <f t="shared" si="0"/>
        <v>0</v>
      </c>
      <c r="H27" t="s">
        <v>12</v>
      </c>
    </row>
    <row r="29" spans="1:8" x14ac:dyDescent="0.25">
      <c r="A29" t="s">
        <v>49</v>
      </c>
      <c r="F29" s="37">
        <f>SUM(F20:F28)</f>
        <v>0</v>
      </c>
    </row>
    <row r="32" spans="1:8" x14ac:dyDescent="0.25">
      <c r="A32" s="4" t="s">
        <v>10</v>
      </c>
      <c r="F32" s="37">
        <f>'2023'!B20</f>
        <v>0</v>
      </c>
    </row>
    <row r="33" spans="1:8" x14ac:dyDescent="0.25">
      <c r="A33" t="s">
        <v>50</v>
      </c>
    </row>
    <row r="35" spans="1:8" x14ac:dyDescent="0.25">
      <c r="A35" s="38">
        <f>IF(F32&gt;25000, 25000,F32)</f>
        <v>0</v>
      </c>
      <c r="B35" t="s">
        <v>55</v>
      </c>
      <c r="C35" s="1">
        <v>0</v>
      </c>
      <c r="F35" s="5">
        <f>C35*A35</f>
        <v>0</v>
      </c>
      <c r="H35" t="s">
        <v>12</v>
      </c>
    </row>
    <row r="36" spans="1:8" x14ac:dyDescent="0.25">
      <c r="A36" s="38">
        <f>IF(F32&gt;50000,25000,F32-A35)</f>
        <v>0</v>
      </c>
      <c r="B36" t="s">
        <v>56</v>
      </c>
      <c r="C36" s="1">
        <v>2E-3</v>
      </c>
      <c r="F36" s="5">
        <f t="shared" ref="F36:F42" si="1">C36*A36</f>
        <v>0</v>
      </c>
      <c r="H36" t="s">
        <v>12</v>
      </c>
    </row>
    <row r="37" spans="1:8" x14ac:dyDescent="0.25">
      <c r="A37" s="38">
        <f>IF(F32&gt;75000,25000,F32-A35-A36)</f>
        <v>0</v>
      </c>
      <c r="B37" t="s">
        <v>57</v>
      </c>
      <c r="C37" s="1">
        <v>5.0000000000000001E-3</v>
      </c>
      <c r="F37" s="5">
        <f t="shared" si="1"/>
        <v>0</v>
      </c>
      <c r="H37" t="s">
        <v>12</v>
      </c>
    </row>
    <row r="38" spans="1:8" x14ac:dyDescent="0.25">
      <c r="A38" s="38">
        <f>IF(F32&gt;100000,25000,F32-A35-A36-A37)</f>
        <v>0</v>
      </c>
      <c r="B38" t="s">
        <v>58</v>
      </c>
      <c r="C38" s="1">
        <v>8.5000000000000006E-3</v>
      </c>
      <c r="F38" s="5">
        <f t="shared" si="1"/>
        <v>0</v>
      </c>
      <c r="H38" t="s">
        <v>12</v>
      </c>
    </row>
    <row r="39" spans="1:8" x14ac:dyDescent="0.25">
      <c r="A39" s="38">
        <f>IF(F32&gt;125000,25000,F32-A35-A36-A37-A38)</f>
        <v>0</v>
      </c>
      <c r="B39" t="s">
        <v>59</v>
      </c>
      <c r="C39" s="1">
        <v>1.2E-2</v>
      </c>
      <c r="F39" s="5">
        <f t="shared" si="1"/>
        <v>0</v>
      </c>
      <c r="H39" t="s">
        <v>12</v>
      </c>
    </row>
    <row r="40" spans="1:8" x14ac:dyDescent="0.25">
      <c r="A40" s="38">
        <f>IF(F32&gt;150000,25000,F32-A35-A36-A37-A38-A39)</f>
        <v>0</v>
      </c>
      <c r="B40" t="s">
        <v>60</v>
      </c>
      <c r="C40" s="1">
        <v>1.9E-2</v>
      </c>
      <c r="F40" s="5">
        <f t="shared" si="1"/>
        <v>0</v>
      </c>
      <c r="H40" t="s">
        <v>12</v>
      </c>
    </row>
    <row r="41" spans="1:8" x14ac:dyDescent="0.25">
      <c r="A41" s="38">
        <f>IF(F32&gt;900000,750000,F32-A35-A36-A37-A38-A39-A40)</f>
        <v>0</v>
      </c>
      <c r="B41" t="s">
        <v>62</v>
      </c>
      <c r="C41" s="1">
        <v>2.5999999999999999E-2</v>
      </c>
      <c r="F41" s="5">
        <f t="shared" si="1"/>
        <v>0</v>
      </c>
      <c r="H41" t="s">
        <v>12</v>
      </c>
    </row>
    <row r="42" spans="1:8" x14ac:dyDescent="0.25">
      <c r="A42" s="38">
        <f>IF(F32&gt;900000,F32-A35-A36-A37-A38-A39-A40-A41,0)</f>
        <v>0</v>
      </c>
      <c r="B42" t="s">
        <v>63</v>
      </c>
      <c r="C42" s="1">
        <v>2.3E-2</v>
      </c>
      <c r="F42" s="5">
        <f t="shared" si="1"/>
        <v>0</v>
      </c>
      <c r="H42" t="s">
        <v>12</v>
      </c>
    </row>
    <row r="44" spans="1:8" x14ac:dyDescent="0.25">
      <c r="A44" t="s">
        <v>49</v>
      </c>
      <c r="F44" s="37">
        <f>SUM(F35:F43)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4CE06-49B9-4B69-824D-C68CEB83C4A4}">
  <dimension ref="A1:I44"/>
  <sheetViews>
    <sheetView workbookViewId="0">
      <selection activeCell="A35" sqref="A35"/>
    </sheetView>
  </sheetViews>
  <sheetFormatPr baseColWidth="10" defaultRowHeight="15" x14ac:dyDescent="0.25"/>
  <cols>
    <col min="1" max="1" width="28.5703125" customWidth="1"/>
    <col min="2" max="2" width="34.7109375" customWidth="1"/>
    <col min="4" max="4" width="11.42578125" customWidth="1"/>
    <col min="5" max="5" width="0.140625" customWidth="1"/>
    <col min="6" max="6" width="20" customWidth="1"/>
  </cols>
  <sheetData>
    <row r="1" spans="1:9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34" t="s">
        <v>42</v>
      </c>
      <c r="C3" s="34" t="s">
        <v>43</v>
      </c>
    </row>
    <row r="4" spans="1:9" x14ac:dyDescent="0.25">
      <c r="A4" t="s">
        <v>51</v>
      </c>
      <c r="C4" t="s">
        <v>53</v>
      </c>
    </row>
    <row r="5" spans="1:9" x14ac:dyDescent="0.25">
      <c r="A5" t="s">
        <v>52</v>
      </c>
      <c r="C5" t="s">
        <v>44</v>
      </c>
    </row>
    <row r="15" spans="1:9" x14ac:dyDescent="0.25">
      <c r="A15" s="35" t="s">
        <v>45</v>
      </c>
      <c r="B15" s="36"/>
      <c r="C15" s="35" t="s">
        <v>21</v>
      </c>
      <c r="D15" s="36"/>
      <c r="E15" s="36"/>
      <c r="F15" s="36"/>
      <c r="G15" s="36"/>
      <c r="H15" s="36"/>
      <c r="I15" s="36"/>
    </row>
    <row r="17" spans="1:8" x14ac:dyDescent="0.25">
      <c r="A17" s="4" t="s">
        <v>10</v>
      </c>
      <c r="F17" s="37">
        <f>'2024'!B20</f>
        <v>0</v>
      </c>
    </row>
    <row r="18" spans="1:8" x14ac:dyDescent="0.25">
      <c r="A18" t="s">
        <v>48</v>
      </c>
    </row>
    <row r="20" spans="1:8" x14ac:dyDescent="0.25">
      <c r="A20" s="38">
        <f>IF(F17&gt;25000, 25000,F17)</f>
        <v>0</v>
      </c>
      <c r="B20" t="s">
        <v>55</v>
      </c>
      <c r="C20" s="1">
        <v>0</v>
      </c>
      <c r="F20" s="5">
        <f>A20*C20</f>
        <v>0</v>
      </c>
      <c r="H20" t="s">
        <v>12</v>
      </c>
    </row>
    <row r="21" spans="1:8" x14ac:dyDescent="0.25">
      <c r="A21" s="38">
        <f>IF(F17&gt;50000,25000,F17-A20)</f>
        <v>0</v>
      </c>
      <c r="B21" t="s">
        <v>56</v>
      </c>
      <c r="C21" s="1">
        <v>3.5000000000000001E-3</v>
      </c>
      <c r="F21" s="5">
        <f t="shared" ref="F21:F27" si="0">C21*A21</f>
        <v>0</v>
      </c>
      <c r="H21" t="s">
        <v>12</v>
      </c>
    </row>
    <row r="22" spans="1:8" x14ac:dyDescent="0.25">
      <c r="A22" s="38">
        <f>IF(F17&gt;75000,25000,F17-A20-A21)</f>
        <v>0</v>
      </c>
      <c r="B22" t="s">
        <v>57</v>
      </c>
      <c r="C22" s="1">
        <v>5.4999999999999997E-3</v>
      </c>
      <c r="F22" s="5">
        <f t="shared" si="0"/>
        <v>0</v>
      </c>
      <c r="H22" t="s">
        <v>12</v>
      </c>
    </row>
    <row r="23" spans="1:8" x14ac:dyDescent="0.25">
      <c r="A23" s="38">
        <f>IF(F17&gt;100000,25000,F17-A20-A21-A22)</f>
        <v>0</v>
      </c>
      <c r="B23" t="s">
        <v>58</v>
      </c>
      <c r="C23" s="1">
        <v>1.2999999999999999E-2</v>
      </c>
      <c r="F23" s="5">
        <f t="shared" si="0"/>
        <v>0</v>
      </c>
      <c r="H23" t="s">
        <v>12</v>
      </c>
    </row>
    <row r="24" spans="1:8" x14ac:dyDescent="0.25">
      <c r="A24" s="38">
        <f>IF(F17&gt;125000,25000,F17-A20-A21-A22-A23)</f>
        <v>0</v>
      </c>
      <c r="B24" t="s">
        <v>59</v>
      </c>
      <c r="C24" s="1">
        <v>1.6E-2</v>
      </c>
      <c r="F24" s="5">
        <f t="shared" si="0"/>
        <v>0</v>
      </c>
      <c r="H24" t="s">
        <v>12</v>
      </c>
    </row>
    <row r="25" spans="1:8" x14ac:dyDescent="0.25">
      <c r="A25" s="38">
        <f>IF(F17&gt;150000,25000,F17-A20-A21-A22-A23-A24)</f>
        <v>0</v>
      </c>
      <c r="B25" t="s">
        <v>60</v>
      </c>
      <c r="C25" s="1">
        <v>1.95E-2</v>
      </c>
      <c r="F25" s="5">
        <f t="shared" si="0"/>
        <v>0</v>
      </c>
      <c r="H25" t="s">
        <v>12</v>
      </c>
    </row>
    <row r="26" spans="1:8" x14ac:dyDescent="0.25">
      <c r="A26" s="38">
        <f>IF(F17&gt;900000,600000,F17-A20-A21-A22-A23-A24-A25)</f>
        <v>0</v>
      </c>
      <c r="B26" t="s">
        <v>61</v>
      </c>
      <c r="C26" s="1">
        <v>2.5999999999999999E-2</v>
      </c>
      <c r="F26" s="5">
        <f t="shared" si="0"/>
        <v>0</v>
      </c>
      <c r="H26" t="s">
        <v>12</v>
      </c>
    </row>
    <row r="27" spans="1:8" x14ac:dyDescent="0.25">
      <c r="A27" s="38">
        <f>IF(F17&gt;900000,F17-A20-A21-A22-A23-A24-A25-A26,0)</f>
        <v>0</v>
      </c>
      <c r="B27" t="s">
        <v>64</v>
      </c>
      <c r="C27" s="1">
        <v>2.3E-2</v>
      </c>
      <c r="F27" s="5">
        <f t="shared" si="0"/>
        <v>0</v>
      </c>
      <c r="H27" t="s">
        <v>12</v>
      </c>
    </row>
    <row r="29" spans="1:8" x14ac:dyDescent="0.25">
      <c r="A29" t="s">
        <v>49</v>
      </c>
      <c r="F29" s="37">
        <f>SUM(F20:F28)</f>
        <v>0</v>
      </c>
    </row>
    <row r="32" spans="1:8" x14ac:dyDescent="0.25">
      <c r="A32" s="4" t="s">
        <v>10</v>
      </c>
      <c r="F32" s="37">
        <f>'2024'!B20</f>
        <v>0</v>
      </c>
    </row>
    <row r="33" spans="1:8" x14ac:dyDescent="0.25">
      <c r="A33" t="s">
        <v>50</v>
      </c>
    </row>
    <row r="35" spans="1:8" x14ac:dyDescent="0.25">
      <c r="A35" s="38">
        <f>IF(F32&gt;25000, 25000,F32)</f>
        <v>0</v>
      </c>
      <c r="B35" t="s">
        <v>55</v>
      </c>
      <c r="C35" s="1">
        <v>0</v>
      </c>
      <c r="F35" s="5">
        <f>C35*A35</f>
        <v>0</v>
      </c>
      <c r="H35" t="s">
        <v>12</v>
      </c>
    </row>
    <row r="36" spans="1:8" x14ac:dyDescent="0.25">
      <c r="A36" s="38">
        <f>IF(F32&gt;50000,25000,F32-A35)</f>
        <v>0</v>
      </c>
      <c r="B36" t="s">
        <v>56</v>
      </c>
      <c r="C36" s="1">
        <v>1.5E-3</v>
      </c>
      <c r="F36" s="5">
        <f t="shared" ref="F36:F42" si="1">C36*A36</f>
        <v>0</v>
      </c>
      <c r="H36" t="s">
        <v>12</v>
      </c>
    </row>
    <row r="37" spans="1:8" x14ac:dyDescent="0.25">
      <c r="A37" s="38">
        <f>IF(F32&gt;75000,25000,F32-A35-A36)</f>
        <v>0</v>
      </c>
      <c r="B37" t="s">
        <v>57</v>
      </c>
      <c r="C37" s="1">
        <v>5.0000000000000001E-3</v>
      </c>
      <c r="F37" s="5">
        <f t="shared" si="1"/>
        <v>0</v>
      </c>
      <c r="H37" t="s">
        <v>12</v>
      </c>
    </row>
    <row r="38" spans="1:8" x14ac:dyDescent="0.25">
      <c r="A38" s="38">
        <f>IF(F32&gt;100000,25000,F32-A35-A36-A37)</f>
        <v>0</v>
      </c>
      <c r="B38" t="s">
        <v>58</v>
      </c>
      <c r="C38" s="1">
        <v>8.5000000000000006E-3</v>
      </c>
      <c r="F38" s="5">
        <f t="shared" si="1"/>
        <v>0</v>
      </c>
      <c r="H38" t="s">
        <v>12</v>
      </c>
    </row>
    <row r="39" spans="1:8" x14ac:dyDescent="0.25">
      <c r="A39" s="38">
        <f>IF(F32&gt;125000,25000,F32-A35-A36-A37-A38)</f>
        <v>0</v>
      </c>
      <c r="B39" t="s">
        <v>59</v>
      </c>
      <c r="C39" s="1">
        <v>1.2E-2</v>
      </c>
      <c r="F39" s="5">
        <f t="shared" si="1"/>
        <v>0</v>
      </c>
      <c r="H39" t="s">
        <v>12</v>
      </c>
    </row>
    <row r="40" spans="1:8" x14ac:dyDescent="0.25">
      <c r="A40" s="38">
        <f>IF(F32&gt;150000,25000,F32-A35-A36-A37-A38-A39)</f>
        <v>0</v>
      </c>
      <c r="B40" t="s">
        <v>60</v>
      </c>
      <c r="C40" s="1">
        <v>1.7500000000000002E-2</v>
      </c>
      <c r="F40" s="5">
        <f t="shared" si="1"/>
        <v>0</v>
      </c>
      <c r="H40" t="s">
        <v>12</v>
      </c>
    </row>
    <row r="41" spans="1:8" x14ac:dyDescent="0.25">
      <c r="A41" s="38">
        <f>IF(F32&gt;900000,750000,F32-A35-A36-A37-A38-A39-A40)</f>
        <v>0</v>
      </c>
      <c r="B41" t="s">
        <v>62</v>
      </c>
      <c r="C41" s="1">
        <v>2.5999999999999999E-2</v>
      </c>
      <c r="F41" s="5">
        <f t="shared" si="1"/>
        <v>0</v>
      </c>
      <c r="H41" t="s">
        <v>12</v>
      </c>
    </row>
    <row r="42" spans="1:8" x14ac:dyDescent="0.25">
      <c r="A42" s="38">
        <f>IF(F32&gt;900000,F32-A35-A36-A37-A38-A39-A40-A41,0)</f>
        <v>0</v>
      </c>
      <c r="B42" t="s">
        <v>63</v>
      </c>
      <c r="C42" s="1">
        <v>2.3E-2</v>
      </c>
      <c r="F42" s="5">
        <f t="shared" si="1"/>
        <v>0</v>
      </c>
      <c r="H42" t="s">
        <v>12</v>
      </c>
    </row>
    <row r="44" spans="1:8" x14ac:dyDescent="0.25">
      <c r="A44" t="s">
        <v>49</v>
      </c>
      <c r="F44" s="37">
        <f>SUM(F35:F43)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2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28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11" spans="1:9" ht="18.75" x14ac:dyDescent="0.3">
      <c r="A11" s="12" t="s">
        <v>9</v>
      </c>
      <c r="B11" s="29"/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IF(B11&lt;900000,F36,B11*2.3/100)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30">
        <v>1</v>
      </c>
      <c r="F17" s="5">
        <f>B11*C17*D17</f>
        <v>0</v>
      </c>
      <c r="H17" t="s">
        <v>20</v>
      </c>
    </row>
    <row r="18" spans="1:9" x14ac:dyDescent="0.25">
      <c r="A18" t="s">
        <v>6</v>
      </c>
      <c r="C18" s="17">
        <v>1.9E-2</v>
      </c>
      <c r="D18" s="30">
        <v>1.05</v>
      </c>
      <c r="F18" s="5">
        <f>B11*C18*D18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30">
        <v>1.18</v>
      </c>
      <c r="F19" s="5">
        <v>0</v>
      </c>
      <c r="H19" t="s">
        <v>20</v>
      </c>
    </row>
    <row r="20" spans="1:9" s="4" customFormat="1" x14ac:dyDescent="0.25">
      <c r="F20" s="6"/>
    </row>
    <row r="21" spans="1:9" ht="18.75" x14ac:dyDescent="0.3">
      <c r="A21" s="9" t="s">
        <v>8</v>
      </c>
      <c r="B21" s="9"/>
      <c r="C21" s="9"/>
      <c r="D21" s="9"/>
      <c r="E21" s="24"/>
      <c r="F21" s="10">
        <f>SUM(F16:F19)</f>
        <v>0</v>
      </c>
      <c r="G21" s="24"/>
      <c r="H21" s="24"/>
      <c r="I21" s="24"/>
    </row>
    <row r="22" spans="1:9" x14ac:dyDescent="0.25">
      <c r="A22" s="21"/>
      <c r="B22" s="21"/>
      <c r="C22" s="21"/>
      <c r="D22" s="21"/>
      <c r="E22" s="22"/>
      <c r="F22" s="23"/>
      <c r="G22" s="22"/>
      <c r="H22" s="22"/>
      <c r="I22" s="22"/>
    </row>
    <row r="23" spans="1:9" x14ac:dyDescent="0.25">
      <c r="A23" s="22"/>
      <c r="B23" s="22"/>
      <c r="C23" s="22"/>
      <c r="D23" s="22"/>
      <c r="E23" s="22"/>
      <c r="F23" s="22"/>
      <c r="G23" s="22"/>
      <c r="H23" s="22"/>
      <c r="I23" s="22"/>
    </row>
    <row r="24" spans="1:9" x14ac:dyDescent="0.25">
      <c r="A24" s="7"/>
      <c r="B24" s="7"/>
      <c r="C24" s="7"/>
      <c r="D24" s="7"/>
      <c r="E24" s="7"/>
      <c r="F24" s="7"/>
      <c r="G24" s="7"/>
      <c r="H24" s="7"/>
      <c r="I24" s="7"/>
    </row>
    <row r="26" spans="1:9" x14ac:dyDescent="0.25">
      <c r="A26" s="4" t="s">
        <v>10</v>
      </c>
    </row>
    <row r="27" spans="1:9" x14ac:dyDescent="0.25">
      <c r="A27" s="2">
        <f>IF(B11&gt;25000, 25000,B11)</f>
        <v>0</v>
      </c>
      <c r="B27" t="s">
        <v>0</v>
      </c>
      <c r="C27" s="1">
        <v>0</v>
      </c>
      <c r="F27" s="5">
        <f t="shared" ref="F27:F34" si="0">A27*C27</f>
        <v>0</v>
      </c>
      <c r="H27" t="s">
        <v>12</v>
      </c>
    </row>
    <row r="28" spans="1:9" x14ac:dyDescent="0.25">
      <c r="A28" s="2">
        <f>IF(B11&gt;50000,25000,B11-A27)</f>
        <v>0</v>
      </c>
      <c r="B28" t="s">
        <v>1</v>
      </c>
      <c r="C28" s="1">
        <v>2E-3</v>
      </c>
      <c r="F28" s="5">
        <f t="shared" si="0"/>
        <v>0</v>
      </c>
      <c r="H28" t="s">
        <v>12</v>
      </c>
    </row>
    <row r="29" spans="1:9" x14ac:dyDescent="0.25">
      <c r="A29" s="2">
        <f>IF(B11&gt;75000,25000,B11-A27-A28)</f>
        <v>0</v>
      </c>
      <c r="B29" t="s">
        <v>1</v>
      </c>
      <c r="C29" s="1">
        <v>5.4999999999999997E-3</v>
      </c>
      <c r="F29" s="5">
        <f t="shared" si="0"/>
        <v>0</v>
      </c>
      <c r="H29" t="s">
        <v>12</v>
      </c>
    </row>
    <row r="30" spans="1:9" x14ac:dyDescent="0.25">
      <c r="A30" s="2">
        <f>IF(B11&gt;100000,25000,B11-A27-A28-A29)</f>
        <v>0</v>
      </c>
      <c r="B30" t="s">
        <v>1</v>
      </c>
      <c r="C30" s="1">
        <v>8.9999999999999993E-3</v>
      </c>
      <c r="F30" s="5">
        <f t="shared" si="0"/>
        <v>0</v>
      </c>
      <c r="H30" t="s">
        <v>12</v>
      </c>
    </row>
    <row r="31" spans="1:9" x14ac:dyDescent="0.25">
      <c r="A31" s="2">
        <f>IF(B11&gt;125000,25000,B11-A27-A28-A29-A30)</f>
        <v>0</v>
      </c>
      <c r="B31" t="s">
        <v>1</v>
      </c>
      <c r="C31" s="1">
        <v>1.2500000000000001E-2</v>
      </c>
      <c r="F31" s="5">
        <f t="shared" si="0"/>
        <v>0</v>
      </c>
      <c r="H31" t="s">
        <v>12</v>
      </c>
    </row>
    <row r="32" spans="1:9" x14ac:dyDescent="0.25">
      <c r="A32" s="2">
        <f>IF(B11&gt;150000,25000,B11-A27-A28-A29-A30-A31)</f>
        <v>0</v>
      </c>
      <c r="B32" t="s">
        <v>1</v>
      </c>
      <c r="C32" s="1">
        <v>0.02</v>
      </c>
      <c r="F32" s="5">
        <f t="shared" si="0"/>
        <v>0</v>
      </c>
      <c r="H32" t="s">
        <v>12</v>
      </c>
    </row>
    <row r="33" spans="1:9" x14ac:dyDescent="0.25">
      <c r="A33" s="2">
        <f>IF(B11&gt;900000,750000,B11-A27-A28-A29-A30-A31-A32)</f>
        <v>0</v>
      </c>
      <c r="B33" t="s">
        <v>2</v>
      </c>
      <c r="C33" s="1">
        <v>2.5999999999999999E-2</v>
      </c>
      <c r="F33" s="5">
        <f t="shared" si="0"/>
        <v>0</v>
      </c>
      <c r="H33" t="s">
        <v>12</v>
      </c>
    </row>
    <row r="34" spans="1:9" x14ac:dyDescent="0.25">
      <c r="A34" s="2">
        <f>IF(B11&gt;900000,B11-A27-A28-A29-A30-A31-A32-A33,0)</f>
        <v>0</v>
      </c>
      <c r="B34" t="s">
        <v>3</v>
      </c>
      <c r="C34" s="1">
        <v>2.3E-2</v>
      </c>
      <c r="F34" s="5">
        <f t="shared" si="0"/>
        <v>0</v>
      </c>
      <c r="H34" t="s">
        <v>12</v>
      </c>
    </row>
    <row r="35" spans="1:9" x14ac:dyDescent="0.25">
      <c r="A35" s="2"/>
      <c r="F35" s="5"/>
    </row>
    <row r="36" spans="1:9" x14ac:dyDescent="0.25">
      <c r="A36" s="2">
        <f>SUM(A27:A35)</f>
        <v>0</v>
      </c>
      <c r="C36" s="3" t="e">
        <f>F36/B11*100</f>
        <v>#DIV/0!</v>
      </c>
      <c r="F36" s="5">
        <f>SUM(F27:F35)</f>
        <v>0</v>
      </c>
    </row>
    <row r="38" spans="1:9" x14ac:dyDescent="0.25">
      <c r="A38" s="19" t="s">
        <v>16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17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19" t="s">
        <v>18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21"/>
      <c r="B41" s="22"/>
      <c r="C41" s="22"/>
      <c r="D41" s="22"/>
      <c r="E41" s="22"/>
      <c r="F41" s="22"/>
      <c r="G41" s="22"/>
      <c r="H41" s="22"/>
      <c r="I41" s="22"/>
    </row>
    <row r="42" spans="1:9" x14ac:dyDescent="0.25">
      <c r="A42" s="20">
        <f ca="1">TODAY()</f>
        <v>45614</v>
      </c>
      <c r="B42" s="8"/>
      <c r="C42" s="8"/>
      <c r="D42" s="8"/>
      <c r="E42" s="8"/>
      <c r="F42" s="8"/>
      <c r="G42" s="8"/>
      <c r="H42" s="8"/>
      <c r="I42" s="8"/>
    </row>
  </sheetData>
  <sheetProtection sheet="1" objects="1" scenarios="1"/>
  <pageMargins left="0.7" right="0.7" top="0.78740157499999996" bottom="0.78740157499999996" header="0.3" footer="0.3"/>
  <pageSetup paperSize="9" scale="73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C373-FCD8-4125-81F9-F27283DC752E}">
  <dimension ref="A1:I44"/>
  <sheetViews>
    <sheetView workbookViewId="0">
      <selection activeCell="F33" sqref="F33"/>
    </sheetView>
  </sheetViews>
  <sheetFormatPr baseColWidth="10" defaultRowHeight="15" x14ac:dyDescent="0.25"/>
  <cols>
    <col min="1" max="1" width="28.5703125" customWidth="1"/>
    <col min="2" max="2" width="34.7109375" customWidth="1"/>
    <col min="4" max="4" width="11.42578125" customWidth="1"/>
    <col min="5" max="5" width="0.140625" customWidth="1"/>
    <col min="6" max="6" width="20" customWidth="1"/>
  </cols>
  <sheetData>
    <row r="1" spans="1:9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34" t="s">
        <v>42</v>
      </c>
      <c r="C3" s="34" t="s">
        <v>43</v>
      </c>
    </row>
    <row r="4" spans="1:9" x14ac:dyDescent="0.25">
      <c r="A4" t="s">
        <v>51</v>
      </c>
      <c r="C4" t="s">
        <v>53</v>
      </c>
    </row>
    <row r="5" spans="1:9" x14ac:dyDescent="0.25">
      <c r="A5" t="s">
        <v>52</v>
      </c>
      <c r="C5" t="s">
        <v>44</v>
      </c>
    </row>
    <row r="15" spans="1:9" x14ac:dyDescent="0.25">
      <c r="A15" s="35" t="s">
        <v>45</v>
      </c>
      <c r="B15" s="36"/>
      <c r="C15" s="35" t="s">
        <v>21</v>
      </c>
      <c r="D15" s="36"/>
      <c r="E15" s="36"/>
      <c r="F15" s="36"/>
      <c r="G15" s="36"/>
      <c r="H15" s="36"/>
      <c r="I15" s="36"/>
    </row>
    <row r="17" spans="1:8" x14ac:dyDescent="0.25">
      <c r="A17" s="4" t="s">
        <v>10</v>
      </c>
      <c r="F17" s="37">
        <f>'2025'!B20</f>
        <v>0</v>
      </c>
    </row>
    <row r="18" spans="1:8" x14ac:dyDescent="0.25">
      <c r="A18" t="s">
        <v>48</v>
      </c>
    </row>
    <row r="20" spans="1:8" x14ac:dyDescent="0.25">
      <c r="A20" s="38">
        <f>IF(F17&gt;25000, 25000,F17)</f>
        <v>0</v>
      </c>
      <c r="B20" t="s">
        <v>55</v>
      </c>
      <c r="C20" s="1">
        <v>0</v>
      </c>
      <c r="F20" s="5">
        <f>A20*C20</f>
        <v>0</v>
      </c>
      <c r="H20" t="s">
        <v>12</v>
      </c>
    </row>
    <row r="21" spans="1:8" x14ac:dyDescent="0.25">
      <c r="A21" s="38">
        <f>IF(F17&gt;50000,25000,F17-A20)</f>
        <v>0</v>
      </c>
      <c r="B21" t="s">
        <v>56</v>
      </c>
      <c r="C21" s="1">
        <v>3.5000000000000001E-3</v>
      </c>
      <c r="F21" s="5">
        <f t="shared" ref="F21:F27" si="0">C21*A21</f>
        <v>0</v>
      </c>
      <c r="H21" t="s">
        <v>12</v>
      </c>
    </row>
    <row r="22" spans="1:8" x14ac:dyDescent="0.25">
      <c r="A22" s="38">
        <f>IF(F17&gt;75000,25000,F17-A20-A21)</f>
        <v>0</v>
      </c>
      <c r="B22" t="s">
        <v>57</v>
      </c>
      <c r="C22" s="1">
        <v>5.4999999999999997E-3</v>
      </c>
      <c r="F22" s="5">
        <f t="shared" si="0"/>
        <v>0</v>
      </c>
      <c r="H22" t="s">
        <v>12</v>
      </c>
    </row>
    <row r="23" spans="1:8" x14ac:dyDescent="0.25">
      <c r="A23" s="38">
        <f>IF(F17&gt;100000,25000,F17-A20-A21-A22)</f>
        <v>0</v>
      </c>
      <c r="B23" t="s">
        <v>58</v>
      </c>
      <c r="C23" s="1">
        <v>1.2500000000000001E-2</v>
      </c>
      <c r="F23" s="5">
        <f t="shared" si="0"/>
        <v>0</v>
      </c>
      <c r="H23" t="s">
        <v>12</v>
      </c>
    </row>
    <row r="24" spans="1:8" x14ac:dyDescent="0.25">
      <c r="A24" s="38">
        <f>IF(F17&gt;125000,25000,F17-A20-A21-A22-A23)</f>
        <v>0</v>
      </c>
      <c r="B24" t="s">
        <v>59</v>
      </c>
      <c r="C24" s="1">
        <v>1.6E-2</v>
      </c>
      <c r="F24" s="5">
        <f t="shared" si="0"/>
        <v>0</v>
      </c>
      <c r="H24" t="s">
        <v>12</v>
      </c>
    </row>
    <row r="25" spans="1:8" x14ac:dyDescent="0.25">
      <c r="A25" s="38">
        <f>IF(F17&gt;150000,25000,F17-A20-A21-A22-A23-A24)</f>
        <v>0</v>
      </c>
      <c r="B25" t="s">
        <v>60</v>
      </c>
      <c r="C25" s="1">
        <v>1.95E-2</v>
      </c>
      <c r="F25" s="5">
        <f t="shared" si="0"/>
        <v>0</v>
      </c>
      <c r="H25" t="s">
        <v>12</v>
      </c>
    </row>
    <row r="26" spans="1:8" x14ac:dyDescent="0.25">
      <c r="A26" s="38">
        <f>IF(F17&gt;900000,600000,F17-A20-A21-A22-A23-A24-A25)</f>
        <v>0</v>
      </c>
      <c r="B26" t="s">
        <v>61</v>
      </c>
      <c r="C26" s="1">
        <v>2.5999999999999999E-2</v>
      </c>
      <c r="F26" s="5">
        <f t="shared" si="0"/>
        <v>0</v>
      </c>
      <c r="H26" t="s">
        <v>12</v>
      </c>
    </row>
    <row r="27" spans="1:8" x14ac:dyDescent="0.25">
      <c r="A27" s="38">
        <f>IF(F17&gt;900000,F17-A20-A21-A22-A23-A24-A25-A26,0)</f>
        <v>0</v>
      </c>
      <c r="B27" t="s">
        <v>64</v>
      </c>
      <c r="C27" s="1">
        <v>2.3E-2</v>
      </c>
      <c r="F27" s="5">
        <f t="shared" si="0"/>
        <v>0</v>
      </c>
      <c r="H27" t="s">
        <v>12</v>
      </c>
    </row>
    <row r="29" spans="1:8" x14ac:dyDescent="0.25">
      <c r="A29" t="s">
        <v>49</v>
      </c>
      <c r="F29" s="37">
        <f>SUM(F20:F28)</f>
        <v>0</v>
      </c>
    </row>
    <row r="32" spans="1:8" x14ac:dyDescent="0.25">
      <c r="A32" s="4" t="s">
        <v>10</v>
      </c>
      <c r="F32" s="37">
        <f>'2025'!B20</f>
        <v>0</v>
      </c>
    </row>
    <row r="33" spans="1:8" x14ac:dyDescent="0.25">
      <c r="A33" t="s">
        <v>50</v>
      </c>
    </row>
    <row r="35" spans="1:8" x14ac:dyDescent="0.25">
      <c r="A35" s="38">
        <f>IF(F32&gt;25000, 25000,F32)</f>
        <v>0</v>
      </c>
      <c r="B35" t="s">
        <v>55</v>
      </c>
      <c r="C35" s="1">
        <v>0</v>
      </c>
      <c r="F35" s="5">
        <f>C35*A35</f>
        <v>0</v>
      </c>
      <c r="H35" t="s">
        <v>12</v>
      </c>
    </row>
    <row r="36" spans="1:8" x14ac:dyDescent="0.25">
      <c r="A36" s="38">
        <f>IF(F32&gt;50000,25000,F32-A35)</f>
        <v>0</v>
      </c>
      <c r="B36" t="s">
        <v>56</v>
      </c>
      <c r="C36" s="1">
        <v>1.5E-3</v>
      </c>
      <c r="F36" s="5">
        <f t="shared" ref="F36:F42" si="1">C36*A36</f>
        <v>0</v>
      </c>
      <c r="H36" t="s">
        <v>12</v>
      </c>
    </row>
    <row r="37" spans="1:8" x14ac:dyDescent="0.25">
      <c r="A37" s="38">
        <f>IF(F32&gt;75000,25000,F32-A35-A36)</f>
        <v>0</v>
      </c>
      <c r="B37" t="s">
        <v>57</v>
      </c>
      <c r="C37" s="1">
        <v>5.0000000000000001E-3</v>
      </c>
      <c r="F37" s="5">
        <f t="shared" si="1"/>
        <v>0</v>
      </c>
      <c r="H37" t="s">
        <v>12</v>
      </c>
    </row>
    <row r="38" spans="1:8" x14ac:dyDescent="0.25">
      <c r="A38" s="38">
        <f>IF(F32&gt;100000,25000,F32-A35-A36-A37)</f>
        <v>0</v>
      </c>
      <c r="B38" t="s">
        <v>58</v>
      </c>
      <c r="C38" s="1">
        <v>8.0000000000000002E-3</v>
      </c>
      <c r="F38" s="5">
        <f t="shared" si="1"/>
        <v>0</v>
      </c>
      <c r="H38" t="s">
        <v>12</v>
      </c>
    </row>
    <row r="39" spans="1:8" x14ac:dyDescent="0.25">
      <c r="A39" s="38">
        <f>IF(F32&gt;125000,25000,F32-A35-A36-A37-A38)</f>
        <v>0</v>
      </c>
      <c r="B39" t="s">
        <v>59</v>
      </c>
      <c r="C39" s="1">
        <v>1.15E-2</v>
      </c>
      <c r="F39" s="5">
        <f t="shared" si="1"/>
        <v>0</v>
      </c>
      <c r="H39" t="s">
        <v>12</v>
      </c>
    </row>
    <row r="40" spans="1:8" x14ac:dyDescent="0.25">
      <c r="A40" s="38">
        <f>IF(F32&gt;150000,25000,F32-A35-A36-A37-A38-A39)</f>
        <v>0</v>
      </c>
      <c r="B40" t="s">
        <v>60</v>
      </c>
      <c r="C40" s="1">
        <v>1.7500000000000002E-2</v>
      </c>
      <c r="F40" s="5">
        <f t="shared" si="1"/>
        <v>0</v>
      </c>
      <c r="H40" t="s">
        <v>12</v>
      </c>
    </row>
    <row r="41" spans="1:8" x14ac:dyDescent="0.25">
      <c r="A41" s="38">
        <f>IF(F32&gt;900000,750000,F32-A35-A36-A37-A38-A39-A40)</f>
        <v>0</v>
      </c>
      <c r="B41" t="s">
        <v>62</v>
      </c>
      <c r="C41" s="1">
        <v>2.5999999999999999E-2</v>
      </c>
      <c r="F41" s="5">
        <f t="shared" si="1"/>
        <v>0</v>
      </c>
      <c r="H41" t="s">
        <v>12</v>
      </c>
    </row>
    <row r="42" spans="1:8" x14ac:dyDescent="0.25">
      <c r="A42" s="38">
        <f>IF(F32&gt;900000,F32-A35-A36-A37-A38-A39-A40-A41,0)</f>
        <v>0</v>
      </c>
      <c r="B42" t="s">
        <v>63</v>
      </c>
      <c r="C42" s="1">
        <v>2.3E-2</v>
      </c>
      <c r="F42" s="5">
        <f t="shared" si="1"/>
        <v>0</v>
      </c>
      <c r="H42" t="s">
        <v>12</v>
      </c>
    </row>
    <row r="44" spans="1:8" x14ac:dyDescent="0.25">
      <c r="A44" t="s">
        <v>49</v>
      </c>
      <c r="F44" s="37">
        <f>SUM(F35:F43)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I42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19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IF(B11&lt;900000,F36,B11*2.3/100)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B11*C17*D17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1.05</v>
      </c>
      <c r="F18" s="5">
        <f>B11*C18*D18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1.18</v>
      </c>
      <c r="F19" s="5">
        <f>B11*C19*D19</f>
        <v>0</v>
      </c>
      <c r="H19" t="s">
        <v>20</v>
      </c>
    </row>
    <row r="20" spans="1:9" s="4" customFormat="1" x14ac:dyDescent="0.25">
      <c r="F20" s="6"/>
    </row>
    <row r="21" spans="1:9" ht="18.75" x14ac:dyDescent="0.3">
      <c r="A21" s="9" t="s">
        <v>8</v>
      </c>
      <c r="B21" s="9"/>
      <c r="C21" s="9"/>
      <c r="D21" s="9"/>
      <c r="E21" s="24"/>
      <c r="F21" s="10">
        <f>SUM(F16:F19)</f>
        <v>0</v>
      </c>
      <c r="G21" s="24"/>
      <c r="H21" s="24"/>
      <c r="I21" s="24"/>
    </row>
    <row r="22" spans="1:9" x14ac:dyDescent="0.25">
      <c r="A22" s="21"/>
      <c r="B22" s="21"/>
      <c r="C22" s="21"/>
      <c r="D22" s="21"/>
      <c r="E22" s="22"/>
      <c r="F22" s="23"/>
      <c r="G22" s="22"/>
      <c r="H22" s="22"/>
      <c r="I22" s="22"/>
    </row>
    <row r="23" spans="1:9" x14ac:dyDescent="0.25">
      <c r="A23" s="22"/>
      <c r="B23" s="22"/>
      <c r="C23" s="22"/>
      <c r="D23" s="22"/>
      <c r="E23" s="22"/>
      <c r="F23" s="22"/>
      <c r="G23" s="22"/>
      <c r="H23" s="22"/>
      <c r="I23" s="22"/>
    </row>
    <row r="24" spans="1:9" x14ac:dyDescent="0.25">
      <c r="A24" s="7"/>
      <c r="B24" s="7"/>
      <c r="C24" s="7"/>
      <c r="D24" s="7"/>
      <c r="E24" s="7"/>
      <c r="F24" s="7"/>
      <c r="G24" s="7"/>
      <c r="H24" s="7"/>
      <c r="I24" s="7"/>
    </row>
    <row r="26" spans="1:9" x14ac:dyDescent="0.25">
      <c r="A26" s="4" t="s">
        <v>10</v>
      </c>
    </row>
    <row r="27" spans="1:9" x14ac:dyDescent="0.25">
      <c r="A27" s="2">
        <f>IF(B11&gt;25000, 25000,B11)</f>
        <v>0</v>
      </c>
      <c r="B27" t="s">
        <v>0</v>
      </c>
      <c r="C27" s="1">
        <v>0</v>
      </c>
      <c r="F27" s="5">
        <f t="shared" ref="F27:F34" si="0">A27*C27</f>
        <v>0</v>
      </c>
      <c r="H27" t="s">
        <v>12</v>
      </c>
    </row>
    <row r="28" spans="1:9" x14ac:dyDescent="0.25">
      <c r="A28" s="2">
        <f>IF(B11&gt;50000,25000,B11-A27)</f>
        <v>0</v>
      </c>
      <c r="B28" t="s">
        <v>1</v>
      </c>
      <c r="C28" s="1">
        <v>2E-3</v>
      </c>
      <c r="F28" s="5">
        <f t="shared" si="0"/>
        <v>0</v>
      </c>
      <c r="H28" t="s">
        <v>12</v>
      </c>
    </row>
    <row r="29" spans="1:9" x14ac:dyDescent="0.25">
      <c r="A29" s="2">
        <f>IF(B11&gt;75000,25000,B11-A27-A28)</f>
        <v>0</v>
      </c>
      <c r="B29" t="s">
        <v>1</v>
      </c>
      <c r="C29" s="1">
        <v>5.4999999999999997E-3</v>
      </c>
      <c r="F29" s="5">
        <f t="shared" si="0"/>
        <v>0</v>
      </c>
      <c r="H29" t="s">
        <v>12</v>
      </c>
    </row>
    <row r="30" spans="1:9" x14ac:dyDescent="0.25">
      <c r="A30" s="2">
        <f>IF(B11&gt;100000,25000,B11-A27-A28-A29)</f>
        <v>0</v>
      </c>
      <c r="B30" t="s">
        <v>1</v>
      </c>
      <c r="C30" s="1">
        <v>8.9999999999999993E-3</v>
      </c>
      <c r="F30" s="5">
        <f t="shared" si="0"/>
        <v>0</v>
      </c>
      <c r="H30" t="s">
        <v>12</v>
      </c>
    </row>
    <row r="31" spans="1:9" x14ac:dyDescent="0.25">
      <c r="A31" s="2">
        <f>IF(B11&gt;125000,25000,B11-A27-A28-A29-A30)</f>
        <v>0</v>
      </c>
      <c r="B31" t="s">
        <v>1</v>
      </c>
      <c r="C31" s="1">
        <v>1.2500000000000001E-2</v>
      </c>
      <c r="F31" s="5">
        <f t="shared" si="0"/>
        <v>0</v>
      </c>
      <c r="H31" t="s">
        <v>12</v>
      </c>
    </row>
    <row r="32" spans="1:9" x14ac:dyDescent="0.25">
      <c r="A32" s="2">
        <f>IF(B11&gt;150000,25000,B11-A27-A28-A29-A30-A31)</f>
        <v>0</v>
      </c>
      <c r="B32" t="s">
        <v>1</v>
      </c>
      <c r="C32" s="1">
        <v>0.02</v>
      </c>
      <c r="F32" s="5">
        <f t="shared" si="0"/>
        <v>0</v>
      </c>
      <c r="H32" t="s">
        <v>12</v>
      </c>
    </row>
    <row r="33" spans="1:9" x14ac:dyDescent="0.25">
      <c r="A33" s="2">
        <f>IF(B11&gt;900000,750000,B11-A27-A28-A29-A30-A31-A32)</f>
        <v>0</v>
      </c>
      <c r="B33" t="s">
        <v>2</v>
      </c>
      <c r="C33" s="1">
        <v>2.5999999999999999E-2</v>
      </c>
      <c r="F33" s="5">
        <f t="shared" si="0"/>
        <v>0</v>
      </c>
      <c r="H33" t="s">
        <v>12</v>
      </c>
    </row>
    <row r="34" spans="1:9" x14ac:dyDescent="0.25">
      <c r="A34" s="2">
        <f>IF(B11&gt;900000,B11-A27-A28-A29-A30-A31-A32-A33,0)</f>
        <v>0</v>
      </c>
      <c r="B34" t="s">
        <v>3</v>
      </c>
      <c r="C34" s="1">
        <v>2.3E-2</v>
      </c>
      <c r="F34" s="5">
        <f t="shared" si="0"/>
        <v>0</v>
      </c>
      <c r="H34" t="s">
        <v>12</v>
      </c>
    </row>
    <row r="35" spans="1:9" x14ac:dyDescent="0.25">
      <c r="A35" s="2"/>
      <c r="F35" s="5"/>
    </row>
    <row r="36" spans="1:9" x14ac:dyDescent="0.25">
      <c r="A36" s="2">
        <f>SUM(A27:A35)</f>
        <v>0</v>
      </c>
      <c r="C36" s="3" t="e">
        <f>F36/B11*100</f>
        <v>#DIV/0!</v>
      </c>
      <c r="F36" s="5">
        <f>SUM(F27:F35)</f>
        <v>0</v>
      </c>
    </row>
    <row r="38" spans="1:9" x14ac:dyDescent="0.25">
      <c r="A38" s="19" t="s">
        <v>16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17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19" t="s">
        <v>18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21"/>
      <c r="B41" s="22"/>
      <c r="C41" s="22"/>
      <c r="D41" s="22"/>
      <c r="E41" s="22"/>
      <c r="F41" s="22"/>
      <c r="G41" s="22"/>
      <c r="H41" s="22"/>
      <c r="I41" s="22"/>
    </row>
    <row r="42" spans="1:9" x14ac:dyDescent="0.25">
      <c r="A42" s="20">
        <f ca="1">TODAY()</f>
        <v>45614</v>
      </c>
      <c r="B42" s="8"/>
      <c r="C42" s="8"/>
      <c r="D42" s="8"/>
      <c r="E42" s="8"/>
      <c r="F42" s="8"/>
      <c r="G42" s="8"/>
      <c r="H42" s="8"/>
      <c r="I42" s="8"/>
    </row>
  </sheetData>
  <sheetProtection sheet="1" objects="1" scenarios="1"/>
  <pageMargins left="0.7" right="0.7" top="0.78740157499999996" bottom="0.78740157499999996" header="0.3" footer="0.3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I44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26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1.05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1.18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0.04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45614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4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32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1.05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1.18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45614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4"/>
  <sheetViews>
    <sheetView showGridLines="0" workbookViewId="0">
      <selection activeCell="B11" sqref="B11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33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/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1.04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1.22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45614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4"/>
  <sheetViews>
    <sheetView showGridLines="0" workbookViewId="0">
      <selection activeCell="M7" sqref="M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34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/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1.04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1.22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45614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4"/>
  <sheetViews>
    <sheetView showGridLines="0" workbookViewId="0">
      <selection activeCell="B12" sqref="B12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35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1.02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1.18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45614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4"/>
  <sheetViews>
    <sheetView showGridLines="0" workbookViewId="0">
      <selection activeCell="B11" sqref="B11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36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/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1.01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1.17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45614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Var21</vt:lpstr>
      <vt:lpstr>Var22</vt:lpstr>
      <vt:lpstr>Var23</vt:lpstr>
      <vt:lpstr>Var24</vt:lpstr>
      <vt:lpstr>Var25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Gerber Hansjuerg</dc:creator>
  <cp:lastModifiedBy>Gerber Hansjuerg</cp:lastModifiedBy>
  <cp:lastPrinted>2014-09-03T13:14:39Z</cp:lastPrinted>
  <dcterms:created xsi:type="dcterms:W3CDTF">2013-08-07T14:23:00Z</dcterms:created>
  <dcterms:modified xsi:type="dcterms:W3CDTF">2024-11-18T13:12:18Z</dcterms:modified>
</cp:coreProperties>
</file>